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xr:revisionPtr revIDLastSave="0" documentId="13_ncr:1_{684475D5-15CF-4244-9510-D32C8DC0DD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lobal p entre" sheetId="5" r:id="rId1"/>
    <sheet name="global menos ing" sheetId="4" r:id="rId2"/>
    <sheet name="global 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5" l="1"/>
  <c r="D130" i="5"/>
  <c r="D129" i="5" s="1"/>
  <c r="G129" i="5"/>
  <c r="C129" i="5"/>
  <c r="B129" i="5"/>
  <c r="G126" i="5"/>
  <c r="F123" i="5"/>
  <c r="G123" i="5" s="1"/>
  <c r="F122" i="5"/>
  <c r="G122" i="5" s="1"/>
  <c r="E121" i="5"/>
  <c r="D120" i="5"/>
  <c r="B121" i="5"/>
  <c r="C120" i="5"/>
  <c r="B120" i="5"/>
  <c r="D114" i="5"/>
  <c r="G111" i="5"/>
  <c r="F111" i="5"/>
  <c r="E111" i="5"/>
  <c r="D111" i="5"/>
  <c r="C111" i="5"/>
  <c r="B111" i="5"/>
  <c r="G110" i="5"/>
  <c r="F110" i="5"/>
  <c r="E110" i="5"/>
  <c r="D110" i="5"/>
  <c r="C110" i="5"/>
  <c r="B110" i="5"/>
  <c r="F109" i="5"/>
  <c r="E109" i="5"/>
  <c r="G109" i="5" s="1"/>
  <c r="D109" i="5"/>
  <c r="C109" i="5"/>
  <c r="B109" i="5"/>
  <c r="G108" i="5"/>
  <c r="F108" i="5"/>
  <c r="E108" i="5"/>
  <c r="D108" i="5"/>
  <c r="C108" i="5"/>
  <c r="B108" i="5"/>
  <c r="G107" i="5"/>
  <c r="G106" i="5"/>
  <c r="G105" i="5"/>
  <c r="F105" i="5"/>
  <c r="E105" i="5"/>
  <c r="D105" i="5"/>
  <c r="D101" i="5" s="1"/>
  <c r="C105" i="5"/>
  <c r="C101" i="5" s="1"/>
  <c r="B105" i="5"/>
  <c r="F104" i="5"/>
  <c r="E104" i="5"/>
  <c r="G104" i="5" s="1"/>
  <c r="D104" i="5"/>
  <c r="C104" i="5"/>
  <c r="B104" i="5"/>
  <c r="G103" i="5"/>
  <c r="G101" i="5" s="1"/>
  <c r="G102" i="5"/>
  <c r="F101" i="5"/>
  <c r="E101" i="5"/>
  <c r="B101" i="5"/>
  <c r="G100" i="5"/>
  <c r="F100" i="5"/>
  <c r="E100" i="5"/>
  <c r="D100" i="5"/>
  <c r="D91" i="5" s="1"/>
  <c r="C100" i="5"/>
  <c r="C91" i="5" s="1"/>
  <c r="C82" i="5" s="1"/>
  <c r="F98" i="5"/>
  <c r="G98" i="5" s="1"/>
  <c r="G97" i="5"/>
  <c r="G96" i="5"/>
  <c r="F96" i="5"/>
  <c r="C96" i="5"/>
  <c r="B96" i="5"/>
  <c r="G95" i="5"/>
  <c r="C95" i="5"/>
  <c r="B95" i="5"/>
  <c r="F94" i="5"/>
  <c r="G93" i="5"/>
  <c r="G91" i="5" s="1"/>
  <c r="G92" i="5"/>
  <c r="F91" i="5"/>
  <c r="E91" i="5"/>
  <c r="B91" i="5"/>
  <c r="G90" i="5"/>
  <c r="F88" i="5"/>
  <c r="E88" i="5"/>
  <c r="G88" i="5" s="1"/>
  <c r="D88" i="5"/>
  <c r="D83" i="5" s="1"/>
  <c r="C88" i="5"/>
  <c r="B88" i="5"/>
  <c r="G87" i="5"/>
  <c r="G86" i="5"/>
  <c r="G83" i="5" s="1"/>
  <c r="G84" i="5"/>
  <c r="F83" i="5"/>
  <c r="E83" i="5"/>
  <c r="C83" i="5"/>
  <c r="B83" i="5"/>
  <c r="B82" i="5" s="1"/>
  <c r="G52" i="5"/>
  <c r="F49" i="5"/>
  <c r="G49" i="5" s="1"/>
  <c r="F48" i="5"/>
  <c r="G48" i="5" s="1"/>
  <c r="F47" i="5"/>
  <c r="F121" i="5" s="1"/>
  <c r="F120" i="5" s="1"/>
  <c r="E46" i="5"/>
  <c r="D46" i="5"/>
  <c r="C46" i="5"/>
  <c r="B46" i="5"/>
  <c r="G33" i="5"/>
  <c r="G26" i="5"/>
  <c r="F26" i="5"/>
  <c r="E26" i="5"/>
  <c r="D26" i="5"/>
  <c r="D7" i="5" s="1"/>
  <c r="C26" i="5"/>
  <c r="C7" i="5" s="1"/>
  <c r="B26" i="5"/>
  <c r="G25" i="5"/>
  <c r="F16" i="5"/>
  <c r="G16" i="5" s="1"/>
  <c r="E16" i="5"/>
  <c r="D16" i="5"/>
  <c r="C16" i="5"/>
  <c r="B16" i="5"/>
  <c r="G13" i="5"/>
  <c r="F8" i="5"/>
  <c r="E8" i="5"/>
  <c r="E7" i="5" s="1"/>
  <c r="D8" i="5"/>
  <c r="C8" i="5"/>
  <c r="B8" i="5"/>
  <c r="B7" i="5"/>
  <c r="B152" i="5" s="1"/>
  <c r="G152" i="4"/>
  <c r="G46" i="4"/>
  <c r="G33" i="4"/>
  <c r="G26" i="4"/>
  <c r="F26" i="4"/>
  <c r="F46" i="4"/>
  <c r="F47" i="4"/>
  <c r="F48" i="4"/>
  <c r="G48" i="4" s="1"/>
  <c r="F49" i="4"/>
  <c r="F108" i="4"/>
  <c r="G108" i="4" s="1"/>
  <c r="F104" i="4"/>
  <c r="G25" i="4"/>
  <c r="G16" i="4"/>
  <c r="G13" i="4"/>
  <c r="G8" i="4"/>
  <c r="G47" i="4"/>
  <c r="G49" i="4"/>
  <c r="G52" i="4"/>
  <c r="F121" i="4"/>
  <c r="E121" i="4"/>
  <c r="E120" i="4" s="1"/>
  <c r="D121" i="4"/>
  <c r="D120" i="4" s="1"/>
  <c r="C121" i="4"/>
  <c r="B121" i="4"/>
  <c r="B120" i="4" s="1"/>
  <c r="F110" i="4"/>
  <c r="G110" i="4" s="1"/>
  <c r="E110" i="4"/>
  <c r="D110" i="4"/>
  <c r="C110" i="4"/>
  <c r="B110" i="4"/>
  <c r="F109" i="4"/>
  <c r="G109" i="4" s="1"/>
  <c r="E109" i="4"/>
  <c r="D109" i="4"/>
  <c r="C109" i="4"/>
  <c r="B109" i="4"/>
  <c r="E108" i="4"/>
  <c r="E101" i="4" s="1"/>
  <c r="D108" i="4"/>
  <c r="C108" i="4"/>
  <c r="B108" i="4"/>
  <c r="F105" i="4"/>
  <c r="E105" i="4"/>
  <c r="D105" i="4"/>
  <c r="C105" i="4"/>
  <c r="B105" i="4"/>
  <c r="E104" i="4"/>
  <c r="D104" i="4"/>
  <c r="C104" i="4"/>
  <c r="B104" i="4"/>
  <c r="F100" i="4"/>
  <c r="G100" i="4" s="1"/>
  <c r="E100" i="4"/>
  <c r="D100" i="4"/>
  <c r="C100" i="4"/>
  <c r="C96" i="4"/>
  <c r="B96" i="4"/>
  <c r="C95" i="4"/>
  <c r="B95" i="4"/>
  <c r="F88" i="4"/>
  <c r="G88" i="4" s="1"/>
  <c r="G83" i="4" s="1"/>
  <c r="E88" i="4"/>
  <c r="E83" i="4" s="1"/>
  <c r="D88" i="4"/>
  <c r="D83" i="4" s="1"/>
  <c r="C88" i="4"/>
  <c r="C83" i="4" s="1"/>
  <c r="F83" i="4"/>
  <c r="D130" i="4"/>
  <c r="G129" i="4"/>
  <c r="D129" i="4"/>
  <c r="C129" i="4"/>
  <c r="B129" i="4"/>
  <c r="G126" i="4"/>
  <c r="G123" i="4"/>
  <c r="F123" i="4"/>
  <c r="F122" i="4"/>
  <c r="G122" i="4" s="1"/>
  <c r="G121" i="4"/>
  <c r="C120" i="4"/>
  <c r="D114" i="4"/>
  <c r="G111" i="4"/>
  <c r="F111" i="4"/>
  <c r="E111" i="4"/>
  <c r="D111" i="4"/>
  <c r="C111" i="4"/>
  <c r="B111" i="4"/>
  <c r="G107" i="4"/>
  <c r="G106" i="4"/>
  <c r="G103" i="4"/>
  <c r="G102" i="4"/>
  <c r="F98" i="4"/>
  <c r="G98" i="4" s="1"/>
  <c r="G97" i="4"/>
  <c r="F96" i="4"/>
  <c r="F91" i="4" s="1"/>
  <c r="G95" i="4"/>
  <c r="F94" i="4"/>
  <c r="G93" i="4"/>
  <c r="G92" i="4"/>
  <c r="E91" i="4"/>
  <c r="D91" i="4"/>
  <c r="C91" i="4"/>
  <c r="B91" i="4"/>
  <c r="G90" i="4"/>
  <c r="B88" i="4"/>
  <c r="B83" i="4" s="1"/>
  <c r="G87" i="4"/>
  <c r="G86" i="4"/>
  <c r="G84" i="4"/>
  <c r="E46" i="4"/>
  <c r="D46" i="4"/>
  <c r="C46" i="4"/>
  <c r="B46" i="4"/>
  <c r="E26" i="4"/>
  <c r="D26" i="4"/>
  <c r="C26" i="4"/>
  <c r="C7" i="4" s="1"/>
  <c r="B26" i="4"/>
  <c r="F16" i="4"/>
  <c r="E16" i="4"/>
  <c r="D16" i="4"/>
  <c r="D7" i="4" s="1"/>
  <c r="C16" i="4"/>
  <c r="B16" i="4"/>
  <c r="F8" i="4"/>
  <c r="E8" i="4"/>
  <c r="E7" i="4" s="1"/>
  <c r="D8" i="4"/>
  <c r="C8" i="4"/>
  <c r="B8" i="4"/>
  <c r="B7" i="4" s="1"/>
  <c r="G88" i="2"/>
  <c r="F7" i="2"/>
  <c r="E7" i="2"/>
  <c r="D7" i="2"/>
  <c r="C7" i="2"/>
  <c r="B7" i="2"/>
  <c r="F8" i="2"/>
  <c r="E8" i="2"/>
  <c r="D8" i="2"/>
  <c r="C8" i="2"/>
  <c r="B8" i="2"/>
  <c r="G52" i="2"/>
  <c r="F49" i="2"/>
  <c r="G49" i="2" s="1"/>
  <c r="G48" i="2"/>
  <c r="F48" i="2"/>
  <c r="F47" i="2"/>
  <c r="F46" i="2" s="1"/>
  <c r="E46" i="2"/>
  <c r="D46" i="2"/>
  <c r="C46" i="2"/>
  <c r="B46" i="2"/>
  <c r="F26" i="2"/>
  <c r="E26" i="2"/>
  <c r="D26" i="2"/>
  <c r="C26" i="2"/>
  <c r="B26" i="2"/>
  <c r="D82" i="5" l="1"/>
  <c r="D152" i="5" s="1"/>
  <c r="G121" i="5"/>
  <c r="G120" i="5" s="1"/>
  <c r="G82" i="5" s="1"/>
  <c r="C152" i="5"/>
  <c r="F82" i="5"/>
  <c r="G47" i="5"/>
  <c r="G8" i="5"/>
  <c r="F46" i="5"/>
  <c r="F7" i="5" s="1"/>
  <c r="F152" i="5" s="1"/>
  <c r="E120" i="5"/>
  <c r="E82" i="5" s="1"/>
  <c r="E152" i="5" s="1"/>
  <c r="G152" i="5" s="1"/>
  <c r="F7" i="4"/>
  <c r="F101" i="4"/>
  <c r="G120" i="4"/>
  <c r="B101" i="4"/>
  <c r="D101" i="4"/>
  <c r="G105" i="4"/>
  <c r="G101" i="4" s="1"/>
  <c r="C101" i="4"/>
  <c r="C82" i="4" s="1"/>
  <c r="C152" i="4" s="1"/>
  <c r="G104" i="4"/>
  <c r="E82" i="4"/>
  <c r="E152" i="4" s="1"/>
  <c r="D82" i="4"/>
  <c r="D152" i="4" s="1"/>
  <c r="B82" i="4"/>
  <c r="B152" i="4" s="1"/>
  <c r="F120" i="4"/>
  <c r="G96" i="4"/>
  <c r="G91" i="4" s="1"/>
  <c r="G47" i="2"/>
  <c r="G46" i="2" s="1"/>
  <c r="G46" i="5" l="1"/>
  <c r="F82" i="4"/>
  <c r="F152" i="4" s="1"/>
  <c r="G82" i="4"/>
  <c r="F16" i="2"/>
  <c r="E16" i="2"/>
  <c r="D16" i="2"/>
  <c r="B16" i="2"/>
  <c r="C16" i="2"/>
  <c r="G84" i="2"/>
  <c r="G86" i="2"/>
  <c r="G87" i="2"/>
  <c r="G90" i="2"/>
  <c r="E120" i="2" l="1"/>
  <c r="C91" i="2" l="1"/>
  <c r="C129" i="2" l="1"/>
  <c r="F122" i="2" l="1"/>
  <c r="F123" i="2"/>
  <c r="F121" i="2"/>
  <c r="F94" i="2"/>
  <c r="F96" i="2"/>
  <c r="F98" i="2"/>
  <c r="G110" i="2" l="1"/>
  <c r="E101" i="2"/>
  <c r="G126" i="2"/>
  <c r="G123" i="2"/>
  <c r="G122" i="2"/>
  <c r="G121" i="2"/>
  <c r="G108" i="2"/>
  <c r="D114" i="2"/>
  <c r="D111" i="2" s="1"/>
  <c r="D120" i="2"/>
  <c r="D130" i="2"/>
  <c r="D129" i="2" s="1"/>
  <c r="D83" i="2" l="1"/>
  <c r="D101" i="2"/>
  <c r="F111" i="2"/>
  <c r="E111" i="2"/>
  <c r="F120" i="2"/>
  <c r="F101" i="2"/>
  <c r="F91" i="2"/>
  <c r="E91" i="2"/>
  <c r="F83" i="2"/>
  <c r="E83" i="2"/>
  <c r="E82" i="2" l="1"/>
  <c r="E152" i="2" s="1"/>
  <c r="F82" i="2"/>
  <c r="G129" i="2"/>
  <c r="C111" i="2"/>
  <c r="D91" i="2"/>
  <c r="B129" i="2"/>
  <c r="D82" i="2" l="1"/>
  <c r="G109" i="2"/>
  <c r="G107" i="2"/>
  <c r="G106" i="2"/>
  <c r="G105" i="2"/>
  <c r="G104" i="2"/>
  <c r="G103" i="2"/>
  <c r="G102" i="2"/>
  <c r="G97" i="2"/>
  <c r="G93" i="2"/>
  <c r="G120" i="2" l="1"/>
  <c r="G111" i="2"/>
  <c r="G101" i="2"/>
  <c r="G95" i="2" l="1"/>
  <c r="G96" i="2"/>
  <c r="G100" i="2"/>
  <c r="G83" i="2"/>
  <c r="G98" i="2"/>
  <c r="G92" i="2" l="1"/>
  <c r="G91" i="2" s="1"/>
  <c r="G82" i="2" s="1"/>
  <c r="G152" i="2" s="1"/>
  <c r="B91" i="2" l="1"/>
  <c r="C120" i="2" l="1"/>
  <c r="B120" i="2"/>
  <c r="B111" i="2"/>
  <c r="C101" i="2"/>
  <c r="F152" i="2"/>
  <c r="C83" i="2"/>
  <c r="B83" i="2"/>
  <c r="C82" i="2" l="1"/>
  <c r="C152" i="2" s="1"/>
  <c r="D152" i="2" l="1"/>
  <c r="B101" i="2"/>
  <c r="B82" i="2" s="1"/>
  <c r="B152" i="2" s="1"/>
</calcChain>
</file>

<file path=xl/sharedStrings.xml><?xml version="1.0" encoding="utf-8"?>
<sst xmlns="http://schemas.openxmlformats.org/spreadsheetml/2006/main" count="468" uniqueCount="103">
  <si>
    <t>Ampliaciones/ (Reducciones)</t>
  </si>
  <si>
    <t>Modificado</t>
  </si>
  <si>
    <t>Devengado</t>
  </si>
  <si>
    <t>Concepto (c)</t>
  </si>
  <si>
    <t>Egresos</t>
  </si>
  <si>
    <t>Pagado</t>
  </si>
  <si>
    <t>I. Gasto No Etiquetado (I=A+B+C+D+E+F+G+H+I)</t>
  </si>
  <si>
    <t xml:space="preserve">a1) Remuneraciones al Personal de Carácter Permanente </t>
  </si>
  <si>
    <t xml:space="preserve">a2) Remuneraciones al Personal de Carácter Transitorio </t>
  </si>
  <si>
    <t>a3) Remuneraciones Adicionales y Especiales</t>
  </si>
  <si>
    <t>a4) Seguridad Social</t>
  </si>
  <si>
    <t xml:space="preserve">a5) Otras Prestaciones Sociales y Económicas </t>
  </si>
  <si>
    <t>a6) Previsiones</t>
  </si>
  <si>
    <t>a7) Pago de Estímulos a Servidores Públicos</t>
  </si>
  <si>
    <t>b1) Materiales de Administración, Emisión de Documentos y Artículos Oficiales</t>
  </si>
  <si>
    <t>b2) Alimentos y Utensilios</t>
  </si>
  <si>
    <t xml:space="preserve">b3) Materias Primas y Materiales de Producción y Comercialización </t>
  </si>
  <si>
    <t>b4) Materiales y Artículos de Construcción y de Reparación</t>
  </si>
  <si>
    <t xml:space="preserve">b5) Productos Químicos, Farmacéuticos y de Laboratorio 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</si>
  <si>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</si>
  <si>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</si>
  <si>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</si>
  <si>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</si>
  <si>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c1) Servicios Básicos</t>
  </si>
  <si>
    <t>c2) Servicios de Arrendamiento</t>
  </si>
  <si>
    <t xml:space="preserve">c3) Servicios Profesionales, Científicos, Técnicos y Otros Servicios </t>
  </si>
  <si>
    <t>c4) Servicios Financieros, Bancarios y Comerciales</t>
  </si>
  <si>
    <t>c5) Servicios de Instalación, Reparación, Mantenimiento y Conservación</t>
  </si>
  <si>
    <t xml:space="preserve">c6) Servicios de Comunicación Social y Publicidad </t>
  </si>
  <si>
    <t>c7) Servicios de Traslado y Viáticos</t>
  </si>
  <si>
    <t>c8) Servicios Oficiales</t>
  </si>
  <si>
    <t>c9) Otros Servicios Generales</t>
  </si>
  <si>
    <t xml:space="preserve">d1) Transferencias Internas y Asignaciones al Sector Público </t>
  </si>
  <si>
    <t>d2) Transferencias al Resto del Sector Público</t>
  </si>
  <si>
    <t xml:space="preserve">d3) Subsidios y Subvenciones </t>
  </si>
  <si>
    <t>d4) Ayudas Sociales</t>
  </si>
  <si>
    <t>d5) Pensiones y Jubilaciones</t>
  </si>
  <si>
    <t xml:space="preserve">d6) Transferencias a Fideicomisos, Mandatos y Otros Análogos </t>
  </si>
  <si>
    <t>d7) Transferencias a la Seguridad Social</t>
  </si>
  <si>
    <t>d8) Donativos</t>
  </si>
  <si>
    <t>d9) Transferencias al Exterior</t>
  </si>
  <si>
    <t>e1) Mobiliario y Equipo de Administración</t>
  </si>
  <si>
    <t xml:space="preserve">e2) Mobiliario y Equipo Educacional y Recreativo </t>
  </si>
  <si>
    <t xml:space="preserve">e3) Equipo e Instrumental Médico y de Laboratorio </t>
  </si>
  <si>
    <t>e4) Vehículos y Equipo de Transporte</t>
  </si>
  <si>
    <t>e5) Equipo de Defensa y Seguridad</t>
  </si>
  <si>
    <t xml:space="preserve">e6) Maquinaria, Otros Equipos y Herramientas </t>
  </si>
  <si>
    <t>e7) Activos Biológicos</t>
  </si>
  <si>
    <t>e8) Bienes Inmuebles e9) Activos Intangibles</t>
  </si>
  <si>
    <t xml:space="preserve">f1) Obra Pública en Bienes de Dominio Público </t>
  </si>
  <si>
    <t>f2) Obra Pública en Bienes Propios</t>
  </si>
  <si>
    <t>f3) Proyectos Productivos y Acciones de Fomento</t>
  </si>
  <si>
    <t xml:space="preserve">g1) Inversiones Para el Fomento de Actividades Productivas </t>
  </si>
  <si>
    <t>g2) Acciones y Participaciones de Capital</t>
  </si>
  <si>
    <t xml:space="preserve">g3) Compra de Títulos y Valores </t>
  </si>
  <si>
    <t>g4) Concesión de Préstamos</t>
  </si>
  <si>
    <t>g5) Inversiones en Fideicomisos, Mandatos y Otros Análogos Fideicomiso de Desastres Naturales (Informativo)</t>
  </si>
  <si>
    <t>g6) Otras Inversiones Financieras</t>
  </si>
  <si>
    <t>g7) Provisiones para Contingencias y Otras Erogaciones Especiales</t>
  </si>
  <si>
    <t>h1) Participaciones</t>
  </si>
  <si>
    <t xml:space="preserve">h2) Aportaciones </t>
  </si>
  <si>
    <t>h3) Convenios</t>
  </si>
  <si>
    <t xml:space="preserve">i1) Amortización de la Deuda Pública </t>
  </si>
  <si>
    <t>i2) Intereses de la Deuda Pública</t>
  </si>
  <si>
    <t xml:space="preserve">i3) Comisiones de la Deuda Pública </t>
  </si>
  <si>
    <t>i4) Gastos de la Deuda Pública</t>
  </si>
  <si>
    <t xml:space="preserve">i5) Costo por Coberturas </t>
  </si>
  <si>
    <t>i6) Apoyos Financieros</t>
  </si>
  <si>
    <t>i7) Adeudos de Ejercicios Fiscales Anteriores (ADEFAS)</t>
  </si>
  <si>
    <t>A. Servicios Personales (A=a1+a2+a3+a4+a5+a6+a7)</t>
  </si>
  <si>
    <t>B. Materiales y Suministros (B=b1+b2+b3+b4+b5+b6+b7+b8+b9)</t>
  </si>
  <si>
    <t xml:space="preserve">C. Servicios Generales (C=c1+c2+c3+c4+c5+c6+c7+c8+c9) </t>
  </si>
  <si>
    <t>D. Transferencias, Asignaciones, Subsidios y Otras Ayudas (D=d1+d2+d3+d4+d5+d6+d7+d8+d9)</t>
  </si>
  <si>
    <t>E. Bienes Muebles, Inmuebles e Intangibles (E=e1+e2+e3+e4+e5+e6+e7+e8+e9)</t>
  </si>
  <si>
    <t>F. Inversión Pública (F=f1+f2+f3)</t>
  </si>
  <si>
    <t>G. Inversiones Financieras y Otras Provisiones (G=g1+g2+g3+g4+g5+g6+g7)</t>
  </si>
  <si>
    <t xml:space="preserve">H. Participaciones y Aportaciones (H=h1+h2+h3) </t>
  </si>
  <si>
    <t xml:space="preserve">I.  Deuda Pública I=i1+i2+i3+i4+i5+i6+i7) </t>
  </si>
  <si>
    <t>II. Gasto Etiquetado (II=A+B+C+D+E+F+G+H+I)</t>
  </si>
  <si>
    <t>b3) Materias Primas y Materiales de Producción y Comercialización</t>
  </si>
  <si>
    <t>c3) Servicios Profesionales, Científicos, Técnicos y Otros Servicios</t>
  </si>
  <si>
    <t>c6) Servicios de Comunicación Social y Publicidad</t>
  </si>
  <si>
    <t>d1) Transferencias Internas y Asignaciones al Sector Público</t>
  </si>
  <si>
    <t>d3) Subsidios y Subvenciones d4) Ayudas Sociales</t>
  </si>
  <si>
    <t>d6) Transferencias a Fideicomisos, Mandatos y Otros Análogos</t>
  </si>
  <si>
    <t>e2) Mobiliario y Equipo Educacional y Recreativo</t>
  </si>
  <si>
    <t>e3) Equipo e Instrumental Médico y de Laboratorio</t>
  </si>
  <si>
    <t>e6) Maquinaria, Otros Equipos y Herramientas</t>
  </si>
  <si>
    <t>f1) Obra Pública en Bienes de Dominio Público</t>
  </si>
  <si>
    <t>g1) Inversiones Para el Fomento de Actividades Productivas</t>
  </si>
  <si>
    <t>g3) Compra de Títulos y Valores g4) Concesión de Préstamos</t>
  </si>
  <si>
    <t>h2) Aportaciones h3) Convenios</t>
  </si>
  <si>
    <t>I. Deuda Pública (I=i1+i2+i3+i4+i5+i6+i7)</t>
  </si>
  <si>
    <t>i1) Amortización de la Deuda Pública</t>
  </si>
  <si>
    <t>III. Total de Egresos (III = I + II)</t>
  </si>
  <si>
    <t>COLEGIO DE BACHILLERES DEL ESTADO DE MICHOACAN</t>
  </si>
  <si>
    <t>LDF Clasificación por Objeto del Gasto (Capítulo y Concepto)</t>
  </si>
  <si>
    <t>Estado Analítico del Ejercicio del Presupuesto de Egresos Detallado</t>
  </si>
  <si>
    <t>Aprobado</t>
  </si>
  <si>
    <t>Subejercicio</t>
  </si>
  <si>
    <t>"BAJO PROTESTA DE DECIR VERDAD DECLARAMOS QUE LOS ESTADOS FINANCIEROS Y SUS NOTAS,</t>
  </si>
  <si>
    <t xml:space="preserve"> SON RAZONABLEMENTE CORRECTOS Y SON RESPONSABILIDAD DEL EMISOR"</t>
  </si>
  <si>
    <t>Del 1 de enero 2021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</si>
</sst>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vertical="center" wrapText="1"/>
    </xf>
    <xf numFmtId="0" fontId="3" fillId="0" borderId="0" xfId="0" applyFont="1"/>
    <xf numFmtId="0" fontId="2" fillId="2" borderId="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 indent="2"/>
    </xf>
    <xf numFmtId="0" fontId="4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vertical="center" wrapText="1"/>
    </xf>
    <xf numFmtId="43" fontId="3" fillId="0" borderId="8" xfId="0" applyNumberFormat="1" applyFont="1" applyBorder="1" applyAlignment="1">
      <alignment vertical="center" wrapText="1"/>
    </xf>
    <xf numFmtId="43" fontId="0" fillId="0" borderId="0" xfId="0" applyNumberFormat="1"/>
    <xf numFmtId="0" fontId="2" fillId="3" borderId="6" xfId="0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43" fontId="1" fillId="0" borderId="8" xfId="0" applyNumberFormat="1" applyFont="1" applyBorder="1" applyAlignment="1">
      <alignment vertical="center" wrapText="1"/>
    </xf>
    <xf numFmtId="43" fontId="4" fillId="0" borderId="8" xfId="1" applyFont="1" applyFill="1" applyBorder="1" applyAlignment="1">
      <alignment vertical="center" wrapText="1"/>
    </xf>
    <xf numFmtId="43" fontId="1" fillId="0" borderId="8" xfId="1" applyFont="1" applyFill="1" applyBorder="1" applyAlignment="1">
      <alignment vertical="center" wrapText="1"/>
    </xf>
    <xf numFmtId="43" fontId="1" fillId="0" borderId="7" xfId="0" applyNumberFormat="1" applyFont="1" applyBorder="1" applyAlignment="1">
      <alignment vertical="center" wrapText="1"/>
    </xf>
    <xf numFmtId="0" fontId="8" fillId="0" borderId="0" xfId="0" applyFont="1"/>
    <xf numFmtId="43" fontId="3" fillId="0" borderId="0" xfId="0" applyNumberFormat="1" applyFont="1"/>
    <xf numFmtId="2" fontId="4" fillId="0" borderId="8" xfId="1" applyNumberFormat="1" applyFont="1" applyFill="1" applyBorder="1" applyAlignment="1">
      <alignment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3" fillId="0" borderId="13" xfId="1" applyFont="1" applyBorder="1" applyAlignment="1">
      <alignment vertical="center" wrapText="1"/>
    </xf>
    <xf numFmtId="43" fontId="3" fillId="0" borderId="8" xfId="1" applyFont="1" applyBorder="1" applyAlignment="1">
      <alignment vertical="center" wrapText="1"/>
    </xf>
    <xf numFmtId="43" fontId="3" fillId="0" borderId="7" xfId="1" applyFont="1" applyBorder="1" applyAlignment="1">
      <alignment vertical="center" wrapText="1"/>
    </xf>
    <xf numFmtId="43" fontId="0" fillId="0" borderId="0" xfId="1" applyFont="1"/>
    <xf numFmtId="0" fontId="4" fillId="0" borderId="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43" fontId="3" fillId="0" borderId="0" xfId="1" applyFont="1" applyFill="1"/>
    <xf numFmtId="43" fontId="0" fillId="0" borderId="0" xfId="1" applyFont="1" applyFill="1"/>
    <xf numFmtId="0" fontId="1" fillId="0" borderId="8" xfId="0" applyFont="1" applyBorder="1" applyAlignment="1">
      <alignment horizontal="left" vertical="center" wrapText="1" indent="1"/>
    </xf>
    <xf numFmtId="0" fontId="2" fillId="0" borderId="0" xfId="0" applyFont="1"/>
    <xf numFmtId="2" fontId="4" fillId="0" borderId="13" xfId="1" applyNumberFormat="1" applyFont="1" applyBorder="1" applyAlignment="1">
      <alignment vertical="center" wrapText="1"/>
    </xf>
    <xf numFmtId="43" fontId="1" fillId="0" borderId="7" xfId="1" applyFont="1" applyFill="1" applyBorder="1" applyAlignment="1">
      <alignment vertical="center" wrapText="1"/>
    </xf>
    <xf numFmtId="43" fontId="4" fillId="0" borderId="13" xfId="1" applyFont="1" applyBorder="1" applyAlignment="1">
      <alignment vertical="center" wrapText="1"/>
    </xf>
    <xf numFmtId="43" fontId="8" fillId="0" borderId="0" xfId="1" applyFont="1" applyFill="1" applyBorder="1"/>
    <xf numFmtId="43" fontId="4" fillId="0" borderId="8" xfId="0" applyNumberFormat="1" applyFont="1" applyBorder="1" applyAlignment="1">
      <alignment vertical="center" wrapText="1"/>
    </xf>
    <xf numFmtId="43" fontId="6" fillId="0" borderId="8" xfId="0" applyNumberFormat="1" applyFont="1" applyBorder="1" applyAlignment="1">
      <alignment vertical="center" wrapText="1"/>
    </xf>
    <xf numFmtId="43" fontId="6" fillId="0" borderId="8" xfId="1" applyFont="1" applyFill="1" applyBorder="1" applyAlignment="1">
      <alignment vertical="center" wrapText="1"/>
    </xf>
    <xf numFmtId="43" fontId="10" fillId="0" borderId="8" xfId="1" applyFont="1" applyFill="1" applyBorder="1" applyAlignment="1">
      <alignment vertical="center" wrapText="1"/>
    </xf>
    <xf numFmtId="43" fontId="10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3" fontId="10" fillId="0" borderId="8" xfId="1" applyFont="1" applyBorder="1" applyAlignment="1">
      <alignment vertical="center" wrapText="1"/>
    </xf>
    <xf numFmtId="43" fontId="6" fillId="0" borderId="8" xfId="1" applyFont="1" applyBorder="1" applyAlignment="1">
      <alignment vertical="center" wrapText="1"/>
    </xf>
    <xf numFmtId="43" fontId="6" fillId="0" borderId="13" xfId="0" applyNumberFormat="1" applyFont="1" applyBorder="1" applyAlignment="1">
      <alignment vertical="center" wrapText="1"/>
    </xf>
    <xf numFmtId="43" fontId="6" fillId="0" borderId="13" xfId="1" applyFont="1" applyBorder="1" applyAlignment="1">
      <alignment vertical="center" wrapText="1"/>
    </xf>
    <xf numFmtId="43" fontId="6" fillId="0" borderId="13" xfId="1" applyFont="1" applyFill="1" applyBorder="1" applyAlignment="1">
      <alignment vertical="center" wrapText="1"/>
    </xf>
    <xf numFmtId="43" fontId="2" fillId="0" borderId="8" xfId="1" applyFont="1" applyBorder="1" applyAlignment="1">
      <alignment vertical="center" wrapText="1"/>
    </xf>
    <xf numFmtId="2" fontId="10" fillId="0" borderId="8" xfId="1" applyNumberFormat="1" applyFont="1" applyFill="1" applyBorder="1" applyAlignment="1">
      <alignment vertical="center" wrapText="1"/>
    </xf>
    <xf numFmtId="0" fontId="10" fillId="0" borderId="0" xfId="0" applyFont="1"/>
    <xf numFmtId="43" fontId="10" fillId="4" borderId="8" xfId="1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 wrapText="1"/>
    </xf>
    <xf numFmtId="43" fontId="10" fillId="5" borderId="8" xfId="0" applyNumberFormat="1" applyFont="1" applyFill="1" applyBorder="1" applyAlignment="1">
      <alignment vertical="center" wrapText="1"/>
    </xf>
    <xf numFmtId="43" fontId="10" fillId="5" borderId="8" xfId="1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43" fontId="6" fillId="0" borderId="7" xfId="0" applyNumberFormat="1" applyFont="1" applyBorder="1" applyAlignment="1">
      <alignment vertical="center" wrapText="1"/>
    </xf>
    <xf numFmtId="43" fontId="6" fillId="0" borderId="7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242984</xdr:colOff>
      <xdr:row>154</xdr:row>
      <xdr:rowOff>122808</xdr:rowOff>
    </xdr:from>
    <xdr:to>
      <xdr:col>0</xdr:col>
      <xdr:colOff>2843309</xdr:colOff>
      <xdr:row>161</xdr:row>
      <xdr:rowOff>93607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5CCE6AF-331F-4067-91AB-00D16447FF73}"/>
            </a:ext>
          </a:extLst>
        </xdr:cNvPr>
        <xdr:cNvSpPr txBox="1"/>
      </xdr:nvSpPr>
      <xdr:spPr>
        <a:xfrm>
          <a:off x="242984" y="32136333"/>
          <a:ext cx="2600325" cy="1256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SAUL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LEMUS CASTRO</a:t>
          </a:r>
          <a:endParaRPr lang="es-MX" sz="1000"/>
        </a:p>
        <a:p>
          <a:pPr algn="ctr"/>
          <a:r>
            <a:rPr lang="es-MX" sz="1000"/>
            <a:t>JEFA DEL DPTO. DE TESORERÍA</a:t>
          </a:r>
        </a:p>
      </xdr:txBody>
    </xdr:sp>
    <xdr:clientData/>
  </xdr:twoCellAnchor>
  <xdr:twoCellAnchor>
    <xdr:from>
      <xdr:col>1</xdr:col>
      <xdr:colOff>5443</xdr:colOff>
      <xdr:row>154</xdr:row>
      <xdr:rowOff>95705</xdr:rowOff>
    </xdr:from>
    <xdr:to>
      <xdr:col>3</xdr:col>
      <xdr:colOff>359618</xdr:colOff>
      <xdr:row>161</xdr:row>
      <xdr:rowOff>106913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43530F4-A34F-4AB5-A2FE-902B7051ED74}"/>
            </a:ext>
          </a:extLst>
        </xdr:cNvPr>
        <xdr:cNvSpPr txBox="1"/>
      </xdr:nvSpPr>
      <xdr:spPr>
        <a:xfrm>
          <a:off x="3701143" y="32109230"/>
          <a:ext cx="3135475" cy="1297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C.</a:t>
          </a:r>
          <a:r>
            <a:rPr lang="es-MX" sz="1000" baseline="0"/>
            <a:t> JESUS ARTURO GAMEZ UREÑA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1200849</xdr:colOff>
      <xdr:row>154</xdr:row>
      <xdr:rowOff>97195</xdr:rowOff>
    </xdr:from>
    <xdr:to>
      <xdr:col>6</xdr:col>
      <xdr:colOff>152061</xdr:colOff>
      <xdr:row>161</xdr:row>
      <xdr:rowOff>97131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B74B04F-FF73-46B0-B481-AB756DC13B8E}"/>
            </a:ext>
          </a:extLst>
        </xdr:cNvPr>
        <xdr:cNvSpPr txBox="1"/>
      </xdr:nvSpPr>
      <xdr:spPr>
        <a:xfrm>
          <a:off x="7677849" y="32110720"/>
          <a:ext cx="2665962" cy="1285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AUTORIZÓ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MTRA</a:t>
          </a:r>
          <a:r>
            <a:rPr lang="es-MX" sz="1000" baseline="0"/>
            <a:t>. MARIA TERESA MORA COVARRUBIAS </a:t>
          </a:r>
        </a:p>
        <a:p>
          <a:pPr algn="ctr"/>
          <a:r>
            <a:rPr lang="es-MX" sz="1000" baseline="0"/>
            <a:t>DIRECTOR GENERAL </a:t>
          </a:r>
          <a:endParaRPr lang="es-MX" sz="1000"/>
        </a:p>
      </xdr:txBody>
    </xdr:sp>
    <xdr:clientData/>
  </xdr:twoCellAnchor>
  <xdr:twoCellAnchor>
    <xdr:from>
      <xdr:col>0</xdr:col>
      <xdr:colOff>242984</xdr:colOff>
      <xdr:row>158</xdr:row>
      <xdr:rowOff>35312</xdr:rowOff>
    </xdr:from>
    <xdr:to>
      <xdr:col>0</xdr:col>
      <xdr:colOff>2843309</xdr:colOff>
      <xdr:row>158</xdr:row>
      <xdr:rowOff>35312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5419DB2F-96CB-4F88-9945-454C4E7B3573}"/>
            </a:ext>
          </a:extLst>
        </xdr:cNvPr>
        <xdr:cNvCxnSpPr>
          <a:stCxn id="2" idx="1"/>
          <a:endCxn id="2" idx="3"/>
        </xdr:cNvCxnSpPr>
      </xdr:nvCxnSpPr>
      <xdr:spPr>
        <a:xfrm>
          <a:off x="242984" y="32763212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158313</xdr:colOff>
      <xdr:row>158</xdr:row>
      <xdr:rowOff>32427</xdr:rowOff>
    </xdr:from>
    <xdr:to>
      <xdr:col>3</xdr:col>
      <xdr:colOff>189294</xdr:colOff>
      <xdr:row>158</xdr:row>
      <xdr:rowOff>32427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EF4F4E7-651B-42CB-BBC9-267209EA1C8D}"/>
            </a:ext>
          </a:extLst>
        </xdr:cNvPr>
        <xdr:cNvCxnSpPr/>
      </xdr:nvCxnSpPr>
      <xdr:spPr>
        <a:xfrm>
          <a:off x="3854013" y="32760327"/>
          <a:ext cx="28122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152642</xdr:colOff>
      <xdr:row>158</xdr:row>
      <xdr:rowOff>32427</xdr:rowOff>
    </xdr:from>
    <xdr:to>
      <xdr:col>5</xdr:col>
      <xdr:colOff>1140578</xdr:colOff>
      <xdr:row>158</xdr:row>
      <xdr:rowOff>32427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2BE6F540-F5EB-4A1A-BE4E-CD3162257254}"/>
            </a:ext>
          </a:extLst>
        </xdr:cNvPr>
        <xdr:cNvCxnSpPr/>
      </xdr:nvCxnSpPr>
      <xdr:spPr>
        <a:xfrm>
          <a:off x="7867892" y="32760327"/>
          <a:ext cx="22166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153630</xdr:colOff>
      <xdr:row>0</xdr:row>
      <xdr:rowOff>112660</xdr:rowOff>
    </xdr:from>
    <xdr:to>
      <xdr:col>0</xdr:col>
      <xdr:colOff>716936</xdr:colOff>
      <xdr:row>3</xdr:row>
      <xdr:rowOff>51210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9CA72491-3C3C-461B-B8AA-849EF4193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0" y="112660"/>
          <a:ext cx="563306" cy="72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1218790</xdr:colOff>
      <xdr:row>0</xdr:row>
      <xdr:rowOff>71693</xdr:rowOff>
    </xdr:from>
    <xdr:to>
      <xdr:col>6</xdr:col>
      <xdr:colOff>835875</xdr:colOff>
      <xdr:row>3</xdr:row>
      <xdr:rowOff>153279</xdr:rowOff>
    </xdr:to>
    <xdr:pic>
      <xdr:nvPicPr>
        <xdr:cNvPr id="9" name="7 Imagen" descr="http://cobamich.edu.mx/images/img0042.png">
          <a:extLst>
            <a:ext uri="{FF2B5EF4-FFF2-40B4-BE49-F238E27FC236}">
              <a16:creationId xmlns:a16="http://schemas.microsoft.com/office/drawing/2014/main" id="{9A34FA6D-7B6A-4236-B645-05B340FE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2765" y="71693"/>
          <a:ext cx="864860" cy="87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757902</xdr:colOff>
      <xdr:row>0</xdr:row>
      <xdr:rowOff>225323</xdr:rowOff>
    </xdr:from>
    <xdr:to>
      <xdr:col>0</xdr:col>
      <xdr:colOff>1659193</xdr:colOff>
      <xdr:row>2</xdr:row>
      <xdr:rowOff>40149</xdr:rowOff>
    </xdr:to>
    <xdr:pic>
      <xdr:nvPicPr>
        <xdr:cNvPr id="10" name="11 Imagen">
          <a:extLst>
            <a:ext uri="{FF2B5EF4-FFF2-40B4-BE49-F238E27FC236}">
              <a16:creationId xmlns:a16="http://schemas.microsoft.com/office/drawing/2014/main" id="{CE57356B-CEC7-4052-878D-F5717CB0B8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757902" y="225323"/>
          <a:ext cx="901291" cy="4149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242984</xdr:colOff>
      <xdr:row>154</xdr:row>
      <xdr:rowOff>122808</xdr:rowOff>
    </xdr:from>
    <xdr:to>
      <xdr:col>0</xdr:col>
      <xdr:colOff>2843309</xdr:colOff>
      <xdr:row>161</xdr:row>
      <xdr:rowOff>93607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5AB733-74B7-42EF-9496-E2DEEDDB9F0F}"/>
            </a:ext>
          </a:extLst>
        </xdr:cNvPr>
        <xdr:cNvSpPr txBox="1"/>
      </xdr:nvSpPr>
      <xdr:spPr>
        <a:xfrm>
          <a:off x="242984" y="32136333"/>
          <a:ext cx="2600325" cy="1256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SAUL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LEMUS CASTRO</a:t>
          </a:r>
          <a:endParaRPr lang="es-MX" sz="1000"/>
        </a:p>
        <a:p>
          <a:pPr algn="ctr"/>
          <a:r>
            <a:rPr lang="es-MX" sz="1000"/>
            <a:t>JEFA DEL DPTO. DE TESORERÍA</a:t>
          </a:r>
        </a:p>
      </xdr:txBody>
    </xdr:sp>
    <xdr:clientData/>
  </xdr:twoCellAnchor>
  <xdr:twoCellAnchor>
    <xdr:from>
      <xdr:col>1</xdr:col>
      <xdr:colOff>5443</xdr:colOff>
      <xdr:row>154</xdr:row>
      <xdr:rowOff>95705</xdr:rowOff>
    </xdr:from>
    <xdr:to>
      <xdr:col>3</xdr:col>
      <xdr:colOff>359618</xdr:colOff>
      <xdr:row>161</xdr:row>
      <xdr:rowOff>106913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CD9CCF4-4995-4EEA-8F18-454D6A2D5334}"/>
            </a:ext>
          </a:extLst>
        </xdr:cNvPr>
        <xdr:cNvSpPr txBox="1"/>
      </xdr:nvSpPr>
      <xdr:spPr>
        <a:xfrm>
          <a:off x="3701143" y="32109230"/>
          <a:ext cx="3135475" cy="12970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C.</a:t>
          </a:r>
          <a:r>
            <a:rPr lang="es-MX" sz="1000" baseline="0"/>
            <a:t> JESUS ARTURO GAMEZ UREÑA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1200849</xdr:colOff>
      <xdr:row>154</xdr:row>
      <xdr:rowOff>97195</xdr:rowOff>
    </xdr:from>
    <xdr:to>
      <xdr:col>6</xdr:col>
      <xdr:colOff>152061</xdr:colOff>
      <xdr:row>161</xdr:row>
      <xdr:rowOff>97131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4349FB7-382C-48C0-B01D-542CF438D17D}"/>
            </a:ext>
          </a:extLst>
        </xdr:cNvPr>
        <xdr:cNvSpPr txBox="1"/>
      </xdr:nvSpPr>
      <xdr:spPr>
        <a:xfrm>
          <a:off x="7677849" y="32110720"/>
          <a:ext cx="2665962" cy="1285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AUTORIZÓ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MTRA</a:t>
          </a:r>
          <a:r>
            <a:rPr lang="es-MX" sz="1000" baseline="0"/>
            <a:t>. MARIA TERESA MORA COVARRUBIAS </a:t>
          </a:r>
        </a:p>
        <a:p>
          <a:pPr algn="ctr"/>
          <a:r>
            <a:rPr lang="es-MX" sz="1000" baseline="0"/>
            <a:t>DIRECTOR GENERAL </a:t>
          </a:r>
          <a:endParaRPr lang="es-MX" sz="1000"/>
        </a:p>
      </xdr:txBody>
    </xdr:sp>
    <xdr:clientData/>
  </xdr:twoCellAnchor>
  <xdr:twoCellAnchor>
    <xdr:from>
      <xdr:col>0</xdr:col>
      <xdr:colOff>242984</xdr:colOff>
      <xdr:row>158</xdr:row>
      <xdr:rowOff>35312</xdr:rowOff>
    </xdr:from>
    <xdr:to>
      <xdr:col>0</xdr:col>
      <xdr:colOff>2843309</xdr:colOff>
      <xdr:row>158</xdr:row>
      <xdr:rowOff>35312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1A5D95B1-D1F1-48C1-A63F-F3B7FABC3C0B}"/>
            </a:ext>
          </a:extLst>
        </xdr:cNvPr>
        <xdr:cNvCxnSpPr>
          <a:stCxn id="2" idx="1"/>
          <a:endCxn id="2" idx="3"/>
        </xdr:cNvCxnSpPr>
      </xdr:nvCxnSpPr>
      <xdr:spPr>
        <a:xfrm>
          <a:off x="242984" y="32763212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158313</xdr:colOff>
      <xdr:row>158</xdr:row>
      <xdr:rowOff>32427</xdr:rowOff>
    </xdr:from>
    <xdr:to>
      <xdr:col>3</xdr:col>
      <xdr:colOff>189294</xdr:colOff>
      <xdr:row>158</xdr:row>
      <xdr:rowOff>32427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1B9C4283-87C0-4F25-BBAA-55BC5887A82A}"/>
            </a:ext>
          </a:extLst>
        </xdr:cNvPr>
        <xdr:cNvCxnSpPr/>
      </xdr:nvCxnSpPr>
      <xdr:spPr>
        <a:xfrm>
          <a:off x="3854013" y="32760327"/>
          <a:ext cx="281228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152642</xdr:colOff>
      <xdr:row>158</xdr:row>
      <xdr:rowOff>32427</xdr:rowOff>
    </xdr:from>
    <xdr:to>
      <xdr:col>5</xdr:col>
      <xdr:colOff>1140578</xdr:colOff>
      <xdr:row>158</xdr:row>
      <xdr:rowOff>32427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010BEE8-5457-4A41-9697-156B7688DCF1}"/>
            </a:ext>
          </a:extLst>
        </xdr:cNvPr>
        <xdr:cNvCxnSpPr/>
      </xdr:nvCxnSpPr>
      <xdr:spPr>
        <a:xfrm>
          <a:off x="7867892" y="32760327"/>
          <a:ext cx="221666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153630</xdr:colOff>
      <xdr:row>0</xdr:row>
      <xdr:rowOff>112660</xdr:rowOff>
    </xdr:from>
    <xdr:to>
      <xdr:col>0</xdr:col>
      <xdr:colOff>716936</xdr:colOff>
      <xdr:row>3</xdr:row>
      <xdr:rowOff>51210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15FB2AD6-D6D4-410A-9D88-A9D4D43DB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0" y="112660"/>
          <a:ext cx="563306" cy="72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1218790</xdr:colOff>
      <xdr:row>0</xdr:row>
      <xdr:rowOff>71693</xdr:rowOff>
    </xdr:from>
    <xdr:to>
      <xdr:col>6</xdr:col>
      <xdr:colOff>835875</xdr:colOff>
      <xdr:row>3</xdr:row>
      <xdr:rowOff>153279</xdr:rowOff>
    </xdr:to>
    <xdr:pic>
      <xdr:nvPicPr>
        <xdr:cNvPr id="9" name="7 Imagen" descr="http://cobamich.edu.mx/images/img0042.png">
          <a:extLst>
            <a:ext uri="{FF2B5EF4-FFF2-40B4-BE49-F238E27FC236}">
              <a16:creationId xmlns:a16="http://schemas.microsoft.com/office/drawing/2014/main" id="{61E3D7A3-A59C-40D3-A9B4-84A7B03A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2765" y="71693"/>
          <a:ext cx="864860" cy="8721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757902</xdr:colOff>
      <xdr:row>0</xdr:row>
      <xdr:rowOff>225323</xdr:rowOff>
    </xdr:from>
    <xdr:to>
      <xdr:col>0</xdr:col>
      <xdr:colOff>1659193</xdr:colOff>
      <xdr:row>2</xdr:row>
      <xdr:rowOff>40149</xdr:rowOff>
    </xdr:to>
    <xdr:pic>
      <xdr:nvPicPr>
        <xdr:cNvPr id="10" name="11 Imagen">
          <a:extLst>
            <a:ext uri="{FF2B5EF4-FFF2-40B4-BE49-F238E27FC236}">
              <a16:creationId xmlns:a16="http://schemas.microsoft.com/office/drawing/2014/main" id="{6B0DDBFB-70FF-4036-81BC-1F05C456FF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757902" y="225323"/>
          <a:ext cx="901291" cy="4149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242984</xdr:colOff>
      <xdr:row>154</xdr:row>
      <xdr:rowOff>122808</xdr:rowOff>
    </xdr:from>
    <xdr:to>
      <xdr:col>0</xdr:col>
      <xdr:colOff>2843309</xdr:colOff>
      <xdr:row>161</xdr:row>
      <xdr:rowOff>93607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42984" y="32507808"/>
          <a:ext cx="2600325" cy="1088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ELABORÓ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/>
            <a:t>C.P.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SAUL</a:t>
          </a:r>
          <a:r>
            <a:rPr lang="es-MX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LEMUS CASTRO</a:t>
          </a:r>
          <a:endParaRPr lang="es-MX" sz="1000"/>
        </a:p>
        <a:p>
          <a:pPr algn="ctr"/>
          <a:r>
            <a:rPr lang="es-MX" sz="1000"/>
            <a:t>JEFA DEL DPTO. DE TESORERÍA</a:t>
          </a:r>
        </a:p>
      </xdr:txBody>
    </xdr:sp>
    <xdr:clientData/>
  </xdr:twoCellAnchor>
  <xdr:twoCellAnchor>
    <xdr:from>
      <xdr:col>1</xdr:col>
      <xdr:colOff>5443</xdr:colOff>
      <xdr:row>154</xdr:row>
      <xdr:rowOff>95705</xdr:rowOff>
    </xdr:from>
    <xdr:to>
      <xdr:col>3</xdr:col>
      <xdr:colOff>359618</xdr:colOff>
      <xdr:row>161</xdr:row>
      <xdr:rowOff>106913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82178" y="32480705"/>
          <a:ext cx="3133920" cy="1128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REVISÓ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C.</a:t>
          </a:r>
          <a:r>
            <a:rPr lang="es-MX" sz="1000" baseline="0"/>
            <a:t> JESUS ARTURO GAMEZ UREÑA</a:t>
          </a:r>
        </a:p>
        <a:p>
          <a:pPr algn="ctr"/>
          <a:r>
            <a:rPr lang="es-MX" sz="1000" baseline="0"/>
            <a:t>DELEGADO ADMINISTRATIVO </a:t>
          </a:r>
          <a:endParaRPr lang="es-MX" sz="1000"/>
        </a:p>
      </xdr:txBody>
    </xdr:sp>
    <xdr:clientData/>
  </xdr:twoCellAnchor>
  <xdr:twoCellAnchor>
    <xdr:from>
      <xdr:col>3</xdr:col>
      <xdr:colOff>1200849</xdr:colOff>
      <xdr:row>154</xdr:row>
      <xdr:rowOff>97195</xdr:rowOff>
    </xdr:from>
    <xdr:to>
      <xdr:col>6</xdr:col>
      <xdr:colOff>152061</xdr:colOff>
      <xdr:row>161</xdr:row>
      <xdr:rowOff>97131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557329" y="32482195"/>
          <a:ext cx="2654298" cy="11176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/>
            <a:t>AUTORIZÓ</a:t>
          </a:r>
        </a:p>
        <a:p>
          <a:endParaRPr lang="es-MX" sz="1000"/>
        </a:p>
        <a:p>
          <a:endParaRPr lang="es-MX" sz="1000"/>
        </a:p>
        <a:p>
          <a:endParaRPr lang="es-MX" sz="1000"/>
        </a:p>
        <a:p>
          <a:pPr algn="ctr"/>
          <a:r>
            <a:rPr lang="es-MX" sz="1000"/>
            <a:t>MTRA</a:t>
          </a:r>
          <a:r>
            <a:rPr lang="es-MX" sz="1000" baseline="0"/>
            <a:t>. MARIA TERESA MORA COVARRUBIAS </a:t>
          </a:r>
        </a:p>
        <a:p>
          <a:pPr algn="ctr"/>
          <a:r>
            <a:rPr lang="es-MX" sz="1000" baseline="0"/>
            <a:t>DIRECTOR GENERAL </a:t>
          </a:r>
          <a:endParaRPr lang="es-MX" sz="1000"/>
        </a:p>
      </xdr:txBody>
    </xdr:sp>
    <xdr:clientData/>
  </xdr:twoCellAnchor>
  <xdr:twoCellAnchor>
    <xdr:from>
      <xdr:col>0</xdr:col>
      <xdr:colOff>242984</xdr:colOff>
      <xdr:row>158</xdr:row>
      <xdr:rowOff>35312</xdr:rowOff>
    </xdr:from>
    <xdr:to>
      <xdr:col>0</xdr:col>
      <xdr:colOff>2843309</xdr:colOff>
      <xdr:row>158</xdr:row>
      <xdr:rowOff>35312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stCxn id="4" idx="1"/>
          <a:endCxn id="4" idx="3"/>
        </xdr:cNvCxnSpPr>
      </xdr:nvCxnSpPr>
      <xdr:spPr>
        <a:xfrm>
          <a:off x="242984" y="33197863"/>
          <a:ext cx="26003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158313</xdr:colOff>
      <xdr:row>158</xdr:row>
      <xdr:rowOff>32427</xdr:rowOff>
    </xdr:from>
    <xdr:to>
      <xdr:col>3</xdr:col>
      <xdr:colOff>189294</xdr:colOff>
      <xdr:row>158</xdr:row>
      <xdr:rowOff>32427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968313" y="33194978"/>
          <a:ext cx="247054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152642</xdr:colOff>
      <xdr:row>158</xdr:row>
      <xdr:rowOff>32427</xdr:rowOff>
    </xdr:from>
    <xdr:to>
      <xdr:col>5</xdr:col>
      <xdr:colOff>1140578</xdr:colOff>
      <xdr:row>158</xdr:row>
      <xdr:rowOff>32427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636571" y="33194978"/>
          <a:ext cx="22125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153630</xdr:colOff>
      <xdr:row>0</xdr:row>
      <xdr:rowOff>112660</xdr:rowOff>
    </xdr:from>
    <xdr:to>
      <xdr:col>0</xdr:col>
      <xdr:colOff>716936</xdr:colOff>
      <xdr:row>3</xdr:row>
      <xdr:rowOff>51210</xdr:rowOff>
    </xdr:to>
    <xdr:pic>
      <xdr:nvPicPr>
        <xdr:cNvPr id="10" name="1 Imagen">
          <a:extLst>
            <a:ext uri="{FF2B5EF4-FFF2-40B4-BE49-F238E27FC236}">
              <a16:creationId xmlns:a16="http://schemas.microsoft.com/office/drawing/2014/main" id="{EEFECA51-701F-4F5B-B42E-5F6E7BBA1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30" y="112660"/>
          <a:ext cx="563306" cy="737421"/>
        </a:xfrm>
        <a:prstGeom prst="rect">
          <a:avLst/>
        </a:prstGeom>
      </xdr:spPr>
    </xdr:pic>
    <xdr:clientData/>
  </xdr:twoCellAnchor>
  <xdr:twoCellAnchor editAs="oneCell">
    <xdr:from>
      <xdr:col>5</xdr:col>
      <xdr:colOff>1218790</xdr:colOff>
      <xdr:row>0</xdr:row>
      <xdr:rowOff>71693</xdr:rowOff>
    </xdr:from>
    <xdr:to>
      <xdr:col>6</xdr:col>
      <xdr:colOff>835875</xdr:colOff>
      <xdr:row>3</xdr:row>
      <xdr:rowOff>153279</xdr:rowOff>
    </xdr:to>
    <xdr:pic>
      <xdr:nvPicPr>
        <xdr:cNvPr id="13" name="7 Imagen" descr="http://cobamich.edu.mx/images/img0042.png">
          <a:extLst>
            <a:ext uri="{FF2B5EF4-FFF2-40B4-BE49-F238E27FC236}">
              <a16:creationId xmlns:a16="http://schemas.microsoft.com/office/drawing/2014/main" id="{8FC6A1D0-98C8-4BDE-BE29-B7A8F9693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71693"/>
          <a:ext cx="866601" cy="880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757902</xdr:colOff>
      <xdr:row>0</xdr:row>
      <xdr:rowOff>225323</xdr:rowOff>
    </xdr:from>
    <xdr:to>
      <xdr:col>0</xdr:col>
      <xdr:colOff>1659193</xdr:colOff>
      <xdr:row>2</xdr:row>
      <xdr:rowOff>40149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EEF6E81F-7407-45CD-BD9D-989981217B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757902" y="225323"/>
          <a:ext cx="901291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19A4E-EAD2-4983-B800-DF9CD0D28DD1}">
  <dimension ref="A1:G166"/>
  <sheetViews>
    <sheetView tabSelected="1" view="pageLayout" zoomScale="93" zoomScaleNormal="84" zoomScalePageLayoutView="93" workbookViewId="0">
      <selection activeCell="D22" sqref="D22"/>
    </sheetView>
  </sheetViews>
  <sheetFormatPr baseColWidth="10" defaultRowHeight="15" x14ac:dyDescent="0.25"/>
  <cols>
    <col min="1" max="1" width="51.5703125" customWidth="1"/>
    <col min="2" max="2" width="18.7109375" customWidth="1"/>
    <col min="3" max="3" width="20.140625" style="29" customWidth="1"/>
    <col min="4" max="4" width="17.28515625" customWidth="1"/>
    <col min="5" max="5" width="17.140625" customWidth="1"/>
    <col min="6" max="6" width="17.42578125" customWidth="1"/>
    <col min="7" max="7" width="15.28515625" style="29" customWidth="1"/>
  </cols>
  <sheetData>
    <row r="1" spans="1:7" ht="24" customHeight="1" x14ac:dyDescent="0.25">
      <c r="A1" s="61" t="s">
        <v>95</v>
      </c>
      <c r="B1" s="62"/>
      <c r="C1" s="62"/>
      <c r="D1" s="62"/>
      <c r="E1" s="62"/>
      <c r="F1" s="62"/>
      <c r="G1" s="63"/>
    </row>
    <row r="2" spans="1:7" ht="23.25" customHeight="1" x14ac:dyDescent="0.25">
      <c r="A2" s="64" t="s">
        <v>97</v>
      </c>
      <c r="B2" s="65"/>
      <c r="C2" s="65"/>
      <c r="D2" s="65"/>
      <c r="E2" s="65"/>
      <c r="F2" s="65"/>
      <c r="G2" s="66"/>
    </row>
    <row r="3" spans="1:7" x14ac:dyDescent="0.25">
      <c r="A3" s="64" t="s">
        <v>96</v>
      </c>
      <c r="B3" s="65"/>
      <c r="C3" s="65"/>
      <c r="D3" s="65"/>
      <c r="E3" s="65"/>
      <c r="F3" s="65"/>
      <c r="G3" s="66"/>
    </row>
    <row r="4" spans="1:7" ht="15.75" thickBot="1" x14ac:dyDescent="0.3">
      <c r="A4" s="67" t="s">
        <v>102</v>
      </c>
      <c r="B4" s="68"/>
      <c r="C4" s="68"/>
      <c r="D4" s="68"/>
      <c r="E4" s="68"/>
      <c r="F4" s="68"/>
      <c r="G4" s="69"/>
    </row>
    <row r="5" spans="1:7" ht="15.75" thickBot="1" x14ac:dyDescent="0.3">
      <c r="A5" s="5"/>
      <c r="B5" s="70" t="s">
        <v>4</v>
      </c>
      <c r="C5" s="71"/>
      <c r="D5" s="71"/>
      <c r="E5" s="71"/>
      <c r="F5" s="72"/>
      <c r="G5" s="73" t="s">
        <v>99</v>
      </c>
    </row>
    <row r="6" spans="1:7" ht="23.25" thickBot="1" x14ac:dyDescent="0.3">
      <c r="A6" s="6" t="s">
        <v>3</v>
      </c>
      <c r="B6" s="8" t="s">
        <v>98</v>
      </c>
      <c r="C6" s="25" t="s">
        <v>0</v>
      </c>
      <c r="D6" s="8" t="s">
        <v>1</v>
      </c>
      <c r="E6" s="14" t="s">
        <v>2</v>
      </c>
      <c r="F6" s="8" t="s">
        <v>5</v>
      </c>
      <c r="G6" s="74"/>
    </row>
    <row r="7" spans="1:7" ht="15" customHeight="1" thickBot="1" x14ac:dyDescent="0.3">
      <c r="A7" s="1" t="s">
        <v>6</v>
      </c>
      <c r="B7" s="49">
        <f>B8+B16+B26+B46</f>
        <v>36800000</v>
      </c>
      <c r="C7" s="50">
        <f t="shared" ref="C7:F7" si="0">C8+C16+C26+C46</f>
        <v>2302649</v>
      </c>
      <c r="D7" s="50">
        <f t="shared" si="0"/>
        <v>39102649.000000007</v>
      </c>
      <c r="E7" s="51">
        <f t="shared" si="0"/>
        <v>39102649.000000007</v>
      </c>
      <c r="F7" s="51">
        <f t="shared" si="0"/>
        <v>893879.44</v>
      </c>
      <c r="G7" s="50">
        <f>E7-F7</f>
        <v>38208769.56000001</v>
      </c>
    </row>
    <row r="8" spans="1:7" ht="15" customHeight="1" x14ac:dyDescent="0.25">
      <c r="A8" s="2" t="s">
        <v>69</v>
      </c>
      <c r="B8" s="49">
        <f>B13</f>
        <v>2000000</v>
      </c>
      <c r="C8" s="50">
        <f t="shared" ref="C8:F8" si="1">C13</f>
        <v>34672769.560000002</v>
      </c>
      <c r="D8" s="50">
        <f t="shared" si="1"/>
        <v>36672769.560000002</v>
      </c>
      <c r="E8" s="51">
        <f t="shared" si="1"/>
        <v>36672769.560000002</v>
      </c>
      <c r="F8" s="51">
        <f t="shared" si="1"/>
        <v>0</v>
      </c>
      <c r="G8" s="48">
        <f>E8-F8</f>
        <v>36672769.560000002</v>
      </c>
    </row>
    <row r="9" spans="1:7" ht="15" customHeight="1" x14ac:dyDescent="0.25">
      <c r="A9" s="9" t="s">
        <v>7</v>
      </c>
      <c r="B9" s="12">
        <v>0</v>
      </c>
      <c r="C9" s="27">
        <v>0</v>
      </c>
      <c r="D9" s="12">
        <v>0</v>
      </c>
      <c r="E9" s="12">
        <v>0</v>
      </c>
      <c r="F9" s="12">
        <v>0</v>
      </c>
      <c r="G9" s="27"/>
    </row>
    <row r="10" spans="1:7" ht="15" customHeight="1" x14ac:dyDescent="0.25">
      <c r="A10" s="9" t="s">
        <v>8</v>
      </c>
      <c r="B10" s="12">
        <v>0</v>
      </c>
      <c r="C10" s="27">
        <v>0</v>
      </c>
      <c r="D10" s="12">
        <v>0</v>
      </c>
      <c r="E10" s="12">
        <v>0</v>
      </c>
      <c r="F10" s="12">
        <v>0</v>
      </c>
      <c r="G10" s="27"/>
    </row>
    <row r="11" spans="1:7" ht="15" customHeight="1" x14ac:dyDescent="0.25">
      <c r="A11" s="9" t="s">
        <v>9</v>
      </c>
      <c r="B11" s="12">
        <v>0</v>
      </c>
      <c r="C11" s="27">
        <v>0</v>
      </c>
      <c r="D11" s="12">
        <v>0</v>
      </c>
      <c r="E11" s="12">
        <v>0</v>
      </c>
      <c r="F11" s="12">
        <v>0</v>
      </c>
      <c r="G11" s="27"/>
    </row>
    <row r="12" spans="1:7" ht="15" customHeight="1" x14ac:dyDescent="0.25">
      <c r="A12" s="9" t="s">
        <v>10</v>
      </c>
      <c r="B12" s="12">
        <v>0</v>
      </c>
      <c r="C12" s="27">
        <v>0</v>
      </c>
      <c r="D12" s="12">
        <v>0</v>
      </c>
      <c r="E12" s="12">
        <v>0</v>
      </c>
      <c r="F12" s="12">
        <v>0</v>
      </c>
      <c r="G12" s="27"/>
    </row>
    <row r="13" spans="1:7" ht="15" customHeight="1" x14ac:dyDescent="0.25">
      <c r="A13" s="9" t="s">
        <v>11</v>
      </c>
      <c r="B13" s="45">
        <v>2000000</v>
      </c>
      <c r="C13" s="47">
        <v>34672769.560000002</v>
      </c>
      <c r="D13" s="45">
        <v>36672769.560000002</v>
      </c>
      <c r="E13" s="45">
        <v>36672769.560000002</v>
      </c>
      <c r="F13" s="45">
        <v>0</v>
      </c>
      <c r="G13" s="47">
        <f>E13-F13</f>
        <v>36672769.560000002</v>
      </c>
    </row>
    <row r="14" spans="1:7" ht="15" customHeight="1" x14ac:dyDescent="0.25">
      <c r="A14" s="9" t="s">
        <v>12</v>
      </c>
      <c r="B14" s="45">
        <v>0</v>
      </c>
      <c r="C14" s="47">
        <v>0</v>
      </c>
      <c r="D14" s="45">
        <v>0</v>
      </c>
      <c r="E14" s="45">
        <v>0</v>
      </c>
      <c r="F14" s="45">
        <v>0</v>
      </c>
      <c r="G14" s="27"/>
    </row>
    <row r="15" spans="1:7" ht="15" customHeight="1" x14ac:dyDescent="0.25">
      <c r="A15" s="9" t="s">
        <v>13</v>
      </c>
      <c r="B15" s="45">
        <v>0</v>
      </c>
      <c r="C15" s="47">
        <v>0</v>
      </c>
      <c r="D15" s="45">
        <v>0</v>
      </c>
      <c r="E15" s="45">
        <v>0</v>
      </c>
      <c r="F15" s="45">
        <v>0</v>
      </c>
      <c r="G15" s="27"/>
    </row>
    <row r="16" spans="1:7" ht="22.5" customHeight="1" x14ac:dyDescent="0.25">
      <c r="A16" s="2" t="s">
        <v>70</v>
      </c>
      <c r="B16" s="42">
        <f>B20+B21+B25</f>
        <v>1450000</v>
      </c>
      <c r="C16" s="48">
        <f>C20+C21+C25</f>
        <v>-1438139</v>
      </c>
      <c r="D16" s="42">
        <f>D20+D21+D25</f>
        <v>11861</v>
      </c>
      <c r="E16" s="42">
        <f>E20+E21+E25</f>
        <v>11861</v>
      </c>
      <c r="F16" s="42">
        <f>F20+F21+F25</f>
        <v>11861</v>
      </c>
      <c r="G16" s="27">
        <f>E16-F16</f>
        <v>0</v>
      </c>
    </row>
    <row r="17" spans="1:7" ht="22.5" customHeight="1" x14ac:dyDescent="0.25">
      <c r="A17" s="9" t="s">
        <v>14</v>
      </c>
      <c r="B17" s="45"/>
      <c r="C17" s="47"/>
      <c r="D17" s="45"/>
      <c r="E17" s="45"/>
      <c r="F17" s="45"/>
      <c r="G17" s="27"/>
    </row>
    <row r="18" spans="1:7" ht="15" customHeight="1" x14ac:dyDescent="0.25">
      <c r="A18" s="9" t="s">
        <v>15</v>
      </c>
      <c r="B18" s="45"/>
      <c r="C18" s="47"/>
      <c r="D18" s="45"/>
      <c r="E18" s="45"/>
      <c r="F18" s="45"/>
      <c r="G18" s="27"/>
    </row>
    <row r="19" spans="1:7" ht="21.75" customHeight="1" x14ac:dyDescent="0.25">
      <c r="A19" s="9" t="s">
        <v>16</v>
      </c>
      <c r="B19" s="46"/>
      <c r="C19" s="47"/>
      <c r="D19" s="46"/>
      <c r="E19" s="46"/>
      <c r="F19" s="46"/>
      <c r="G19" s="27"/>
    </row>
    <row r="20" spans="1:7" ht="15" customHeight="1" x14ac:dyDescent="0.25">
      <c r="A20" s="9" t="s">
        <v>17</v>
      </c>
      <c r="B20" s="45">
        <v>1250000</v>
      </c>
      <c r="C20" s="47">
        <v>-1250000</v>
      </c>
      <c r="D20" s="45"/>
      <c r="E20" s="45"/>
      <c r="F20" s="45"/>
      <c r="G20" s="27"/>
    </row>
    <row r="21" spans="1:7" ht="15" customHeight="1" x14ac:dyDescent="0.25">
      <c r="A21" s="9" t="s">
        <v>18</v>
      </c>
      <c r="B21" s="45">
        <v>200000</v>
      </c>
      <c r="C21" s="47">
        <v>-200000</v>
      </c>
      <c r="D21" s="45"/>
      <c r="E21" s="45"/>
      <c r="F21" s="45"/>
      <c r="G21" s="27"/>
    </row>
    <row r="22" spans="1:7" ht="15" customHeight="1" x14ac:dyDescent="0.25">
      <c r="A22" s="9" t="s">
        <v>19</v>
      </c>
      <c r="B22" s="45"/>
      <c r="C22" s="47"/>
      <c r="D22" s="45"/>
      <c r="E22" s="45"/>
      <c r="F22" s="45"/>
      <c r="G22" s="27"/>
    </row>
    <row r="23" spans="1:7" ht="22.5" customHeight="1" x14ac:dyDescent="0.25">
      <c r="A23" s="9" t="s">
        <v>20</v>
      </c>
      <c r="B23" s="45"/>
      <c r="C23" s="47"/>
      <c r="D23" s="45"/>
      <c r="E23" s="45"/>
      <c r="F23" s="45"/>
      <c r="G23" s="27"/>
    </row>
    <row r="24" spans="1:7" ht="15" customHeight="1" x14ac:dyDescent="0.25">
      <c r="A24" s="9" t="s">
        <v>21</v>
      </c>
      <c r="B24" s="46"/>
      <c r="C24" s="47"/>
      <c r="D24" s="46"/>
      <c r="E24" s="46"/>
      <c r="F24" s="46"/>
      <c r="G24" s="27"/>
    </row>
    <row r="25" spans="1:7" ht="15" customHeight="1" x14ac:dyDescent="0.25">
      <c r="A25" s="9" t="s">
        <v>22</v>
      </c>
      <c r="B25" s="57">
        <v>0</v>
      </c>
      <c r="C25" s="58">
        <v>11861</v>
      </c>
      <c r="D25" s="57">
        <v>11861</v>
      </c>
      <c r="E25" s="57">
        <v>11861</v>
      </c>
      <c r="F25" s="57">
        <v>11861</v>
      </c>
      <c r="G25" s="27">
        <f>D25-E25</f>
        <v>0</v>
      </c>
    </row>
    <row r="26" spans="1:7" ht="15" customHeight="1" x14ac:dyDescent="0.25">
      <c r="A26" s="2" t="s">
        <v>71</v>
      </c>
      <c r="B26" s="42">
        <f>B29+B30+B33+B34+B35</f>
        <v>2650000</v>
      </c>
      <c r="C26" s="48">
        <f t="shared" ref="C26:F26" si="2">C29+C30+C33+C34+C35</f>
        <v>-470586.80000000005</v>
      </c>
      <c r="D26" s="48">
        <f t="shared" si="2"/>
        <v>2179413.2000000002</v>
      </c>
      <c r="E26" s="42">
        <f t="shared" si="2"/>
        <v>2179413.2000000002</v>
      </c>
      <c r="F26" s="42">
        <f t="shared" si="2"/>
        <v>643413.19999999995</v>
      </c>
      <c r="G26" s="48">
        <f>E26-F26</f>
        <v>1536000.0000000002</v>
      </c>
    </row>
    <row r="27" spans="1:7" ht="15" customHeight="1" x14ac:dyDescent="0.25">
      <c r="A27" s="9" t="s">
        <v>23</v>
      </c>
      <c r="B27" s="45"/>
      <c r="C27" s="47"/>
      <c r="D27" s="45"/>
      <c r="E27" s="45"/>
      <c r="F27" s="45"/>
      <c r="G27" s="27"/>
    </row>
    <row r="28" spans="1:7" ht="15" customHeight="1" x14ac:dyDescent="0.25">
      <c r="A28" s="9" t="s">
        <v>24</v>
      </c>
      <c r="B28" s="45"/>
      <c r="C28" s="47"/>
      <c r="D28" s="45"/>
      <c r="E28" s="45"/>
      <c r="F28" s="45"/>
      <c r="G28" s="27"/>
    </row>
    <row r="29" spans="1:7" ht="21.75" customHeight="1" x14ac:dyDescent="0.25">
      <c r="A29" s="9" t="s">
        <v>25</v>
      </c>
      <c r="B29" s="57">
        <v>600000</v>
      </c>
      <c r="C29" s="58">
        <v>-310000</v>
      </c>
      <c r="D29" s="57">
        <v>290000</v>
      </c>
      <c r="E29" s="58">
        <v>290000</v>
      </c>
      <c r="F29" s="58">
        <v>290000</v>
      </c>
      <c r="G29" s="27"/>
    </row>
    <row r="30" spans="1:7" ht="15" customHeight="1" x14ac:dyDescent="0.25">
      <c r="A30" s="9" t="s">
        <v>26</v>
      </c>
      <c r="B30" s="57">
        <v>0</v>
      </c>
      <c r="C30" s="58">
        <v>45413.2</v>
      </c>
      <c r="D30" s="57">
        <v>45413.2</v>
      </c>
      <c r="E30" s="58">
        <v>45413.2</v>
      </c>
      <c r="F30" s="58">
        <v>45413.2</v>
      </c>
      <c r="G30" s="27"/>
    </row>
    <row r="31" spans="1:7" ht="21.75" customHeight="1" x14ac:dyDescent="0.25">
      <c r="A31" s="9" t="s">
        <v>27</v>
      </c>
      <c r="B31" s="45"/>
      <c r="C31" s="47"/>
      <c r="D31" s="45"/>
      <c r="E31" s="44"/>
      <c r="F31" s="44"/>
      <c r="G31" s="27"/>
    </row>
    <row r="32" spans="1:7" ht="15" customHeight="1" x14ac:dyDescent="0.25">
      <c r="A32" s="9" t="s">
        <v>28</v>
      </c>
      <c r="B32" s="45"/>
      <c r="C32" s="47"/>
      <c r="D32" s="45"/>
      <c r="E32" s="44"/>
      <c r="F32" s="44"/>
      <c r="G32" s="27"/>
    </row>
    <row r="33" spans="1:7" ht="15" customHeight="1" x14ac:dyDescent="0.25">
      <c r="A33" s="9" t="s">
        <v>29</v>
      </c>
      <c r="B33" s="57">
        <v>1300000</v>
      </c>
      <c r="C33" s="58">
        <v>401300</v>
      </c>
      <c r="D33" s="57">
        <v>1701300</v>
      </c>
      <c r="E33" s="58">
        <v>1701300</v>
      </c>
      <c r="F33" s="58">
        <v>165300</v>
      </c>
      <c r="G33" s="47">
        <f>E33-F33</f>
        <v>1536000</v>
      </c>
    </row>
    <row r="34" spans="1:7" ht="15" customHeight="1" x14ac:dyDescent="0.25">
      <c r="A34" s="9" t="s">
        <v>30</v>
      </c>
      <c r="B34" s="57">
        <v>750000</v>
      </c>
      <c r="C34" s="58">
        <v>-665300</v>
      </c>
      <c r="D34" s="57">
        <v>84700</v>
      </c>
      <c r="E34" s="58">
        <v>84700</v>
      </c>
      <c r="F34" s="58">
        <v>84700</v>
      </c>
      <c r="G34" s="27">
        <v>0</v>
      </c>
    </row>
    <row r="35" spans="1:7" ht="15" customHeight="1" x14ac:dyDescent="0.25">
      <c r="A35" s="9" t="s">
        <v>31</v>
      </c>
      <c r="B35" s="57">
        <v>0</v>
      </c>
      <c r="C35" s="58">
        <v>58000</v>
      </c>
      <c r="D35" s="57">
        <v>58000</v>
      </c>
      <c r="E35" s="58">
        <v>58000</v>
      </c>
      <c r="F35" s="58">
        <v>58000</v>
      </c>
      <c r="G35" s="27">
        <v>0</v>
      </c>
    </row>
    <row r="36" spans="1:7" ht="22.5" customHeight="1" x14ac:dyDescent="0.25">
      <c r="A36" s="3" t="s">
        <v>72</v>
      </c>
      <c r="B36" s="7"/>
      <c r="C36" s="27"/>
      <c r="D36" s="7"/>
      <c r="E36" s="7"/>
      <c r="F36" s="7"/>
      <c r="G36" s="27"/>
    </row>
    <row r="37" spans="1:7" ht="15" customHeight="1" x14ac:dyDescent="0.25">
      <c r="A37" s="9" t="s">
        <v>32</v>
      </c>
      <c r="B37" s="12"/>
      <c r="C37" s="27"/>
      <c r="D37" s="12"/>
      <c r="E37" s="15"/>
      <c r="F37" s="15"/>
      <c r="G37" s="27"/>
    </row>
    <row r="38" spans="1:7" ht="15" customHeight="1" x14ac:dyDescent="0.25">
      <c r="A38" s="9" t="s">
        <v>33</v>
      </c>
      <c r="B38" s="7"/>
      <c r="C38" s="27"/>
      <c r="D38" s="7"/>
      <c r="E38" s="7"/>
      <c r="F38" s="7"/>
      <c r="G38" s="27"/>
    </row>
    <row r="39" spans="1:7" ht="15" customHeight="1" x14ac:dyDescent="0.25">
      <c r="A39" s="9" t="s">
        <v>34</v>
      </c>
      <c r="B39" s="7"/>
      <c r="C39" s="27"/>
      <c r="D39" s="7"/>
      <c r="E39" s="7"/>
      <c r="F39" s="7"/>
      <c r="G39" s="27"/>
    </row>
    <row r="40" spans="1:7" ht="15" customHeight="1" x14ac:dyDescent="0.25">
      <c r="A40" s="9" t="s">
        <v>35</v>
      </c>
      <c r="B40" s="7"/>
      <c r="C40" s="27"/>
      <c r="D40" s="7"/>
      <c r="E40" s="7"/>
      <c r="F40" s="7"/>
      <c r="G40" s="27"/>
    </row>
    <row r="41" spans="1:7" ht="15" customHeight="1" x14ac:dyDescent="0.25">
      <c r="A41" s="9" t="s">
        <v>36</v>
      </c>
      <c r="B41" s="7"/>
      <c r="C41" s="27"/>
      <c r="D41" s="7"/>
      <c r="E41" s="7"/>
      <c r="F41" s="7"/>
      <c r="G41" s="27"/>
    </row>
    <row r="42" spans="1:7" ht="15" customHeight="1" x14ac:dyDescent="0.25">
      <c r="A42" s="9" t="s">
        <v>37</v>
      </c>
      <c r="B42" s="7"/>
      <c r="C42" s="27"/>
      <c r="D42" s="7"/>
      <c r="E42" s="7"/>
      <c r="F42" s="7"/>
      <c r="G42" s="27"/>
    </row>
    <row r="43" spans="1:7" ht="15" customHeight="1" x14ac:dyDescent="0.25">
      <c r="A43" s="9" t="s">
        <v>38</v>
      </c>
      <c r="B43" s="7"/>
      <c r="C43" s="27"/>
      <c r="D43" s="7"/>
      <c r="E43" s="7"/>
      <c r="F43" s="7"/>
      <c r="G43" s="27"/>
    </row>
    <row r="44" spans="1:7" ht="15" customHeight="1" x14ac:dyDescent="0.25">
      <c r="A44" s="9" t="s">
        <v>39</v>
      </c>
      <c r="B44" s="7"/>
      <c r="C44" s="27"/>
      <c r="D44" s="7"/>
      <c r="E44" s="7"/>
      <c r="F44" s="7"/>
      <c r="G44" s="27"/>
    </row>
    <row r="45" spans="1:7" ht="15" customHeight="1" x14ac:dyDescent="0.25">
      <c r="A45" s="9" t="s">
        <v>40</v>
      </c>
      <c r="B45" s="7"/>
      <c r="C45" s="27"/>
      <c r="D45" s="7"/>
      <c r="E45" s="7"/>
      <c r="F45" s="7"/>
      <c r="G45" s="27"/>
    </row>
    <row r="46" spans="1:7" ht="21.75" customHeight="1" x14ac:dyDescent="0.25">
      <c r="A46" s="3" t="s">
        <v>73</v>
      </c>
      <c r="B46" s="48">
        <f t="shared" ref="B46:C46" si="3">SUM(B47:B54)</f>
        <v>30700000</v>
      </c>
      <c r="C46" s="48">
        <f t="shared" si="3"/>
        <v>-30461394.760000002</v>
      </c>
      <c r="D46" s="48">
        <f>SUM(D47:D54)</f>
        <v>238605.24000000002</v>
      </c>
      <c r="E46" s="42">
        <f>SUM(E47:E55)</f>
        <v>238605.24000000002</v>
      </c>
      <c r="F46" s="42">
        <f>SUM(F47:F55)</f>
        <v>238605.24000000002</v>
      </c>
      <c r="G46" s="27">
        <f>E46-F46</f>
        <v>0</v>
      </c>
    </row>
    <row r="47" spans="1:7" ht="15" customHeight="1" x14ac:dyDescent="0.25">
      <c r="A47" s="9" t="s">
        <v>41</v>
      </c>
      <c r="B47" s="57">
        <v>3250000</v>
      </c>
      <c r="C47" s="58">
        <v>-3070946.84</v>
      </c>
      <c r="D47" s="57">
        <v>179053.16</v>
      </c>
      <c r="E47" s="57">
        <v>179053.16</v>
      </c>
      <c r="F47" s="57">
        <f>E47</f>
        <v>179053.16</v>
      </c>
      <c r="G47" s="27">
        <f>E47-F47</f>
        <v>0</v>
      </c>
    </row>
    <row r="48" spans="1:7" ht="15" customHeight="1" x14ac:dyDescent="0.25">
      <c r="A48" s="9" t="s">
        <v>42</v>
      </c>
      <c r="B48" s="57">
        <v>1000000</v>
      </c>
      <c r="C48" s="58">
        <v>-1000000</v>
      </c>
      <c r="D48" s="45">
        <v>0</v>
      </c>
      <c r="E48" s="45">
        <v>0</v>
      </c>
      <c r="F48" s="45">
        <f t="shared" ref="F48:F49" si="4">E48</f>
        <v>0</v>
      </c>
      <c r="G48" s="27">
        <f>E48-F48</f>
        <v>0</v>
      </c>
    </row>
    <row r="49" spans="1:7" ht="15" customHeight="1" x14ac:dyDescent="0.25">
      <c r="A49" s="9" t="s">
        <v>43</v>
      </c>
      <c r="B49" s="45">
        <v>350000</v>
      </c>
      <c r="C49" s="47">
        <v>-350000</v>
      </c>
      <c r="D49" s="47">
        <v>0</v>
      </c>
      <c r="E49" s="44">
        <v>0</v>
      </c>
      <c r="F49" s="44">
        <f t="shared" si="4"/>
        <v>0</v>
      </c>
      <c r="G49" s="27">
        <f>E49-F49</f>
        <v>0</v>
      </c>
    </row>
    <row r="50" spans="1:7" ht="15" customHeight="1" x14ac:dyDescent="0.25">
      <c r="A50" s="9" t="s">
        <v>44</v>
      </c>
      <c r="B50" s="47">
        <v>0</v>
      </c>
      <c r="C50" s="47"/>
      <c r="D50" s="47">
        <v>0</v>
      </c>
      <c r="E50" s="46"/>
      <c r="F50" s="47">
        <v>0</v>
      </c>
      <c r="G50" s="27"/>
    </row>
    <row r="51" spans="1:7" ht="15" customHeight="1" x14ac:dyDescent="0.25">
      <c r="A51" s="9" t="s">
        <v>45</v>
      </c>
      <c r="B51" s="47">
        <v>0</v>
      </c>
      <c r="C51" s="47"/>
      <c r="D51" s="47">
        <v>0</v>
      </c>
      <c r="E51" s="46"/>
      <c r="F51" s="47">
        <v>0</v>
      </c>
      <c r="G51" s="27"/>
    </row>
    <row r="52" spans="1:7" ht="15" customHeight="1" x14ac:dyDescent="0.25">
      <c r="A52" s="9" t="s">
        <v>46</v>
      </c>
      <c r="B52" s="45">
        <v>26100000</v>
      </c>
      <c r="C52" s="47">
        <v>-26040447.920000002</v>
      </c>
      <c r="D52" s="45">
        <v>59552.080000000016</v>
      </c>
      <c r="E52" s="45">
        <v>59552.080000000016</v>
      </c>
      <c r="F52" s="45">
        <v>59552.080000000016</v>
      </c>
      <c r="G52" s="27">
        <f>E52-F52</f>
        <v>0</v>
      </c>
    </row>
    <row r="53" spans="1:7" ht="15" customHeight="1" x14ac:dyDescent="0.25">
      <c r="A53" s="9" t="s">
        <v>47</v>
      </c>
      <c r="B53" s="7"/>
      <c r="C53" s="27"/>
      <c r="D53" s="7"/>
      <c r="E53" s="7"/>
      <c r="F53" s="7"/>
      <c r="G53" s="27"/>
    </row>
    <row r="54" spans="1:7" ht="15" customHeight="1" x14ac:dyDescent="0.25">
      <c r="A54" s="9" t="s">
        <v>48</v>
      </c>
      <c r="B54" s="7"/>
      <c r="C54" s="27"/>
      <c r="D54" s="7"/>
      <c r="E54" s="7"/>
      <c r="F54" s="7"/>
      <c r="G54" s="27"/>
    </row>
    <row r="55" spans="1:7" ht="15" customHeight="1" x14ac:dyDescent="0.25">
      <c r="A55" s="2" t="s">
        <v>74</v>
      </c>
      <c r="B55" s="7"/>
      <c r="C55" s="27"/>
      <c r="D55" s="7"/>
      <c r="E55" s="7"/>
      <c r="F55" s="7"/>
      <c r="G55" s="27"/>
    </row>
    <row r="56" spans="1:7" ht="15" customHeight="1" x14ac:dyDescent="0.25">
      <c r="A56" s="9" t="s">
        <v>49</v>
      </c>
      <c r="B56" s="7"/>
      <c r="C56" s="27"/>
      <c r="D56" s="7"/>
      <c r="E56" s="7"/>
      <c r="F56" s="7"/>
      <c r="G56" s="27"/>
    </row>
    <row r="57" spans="1:7" ht="15" customHeight="1" x14ac:dyDescent="0.25">
      <c r="A57" s="9" t="s">
        <v>50</v>
      </c>
      <c r="B57" s="7"/>
      <c r="C57" s="27"/>
      <c r="D57" s="7"/>
      <c r="E57" s="7"/>
      <c r="F57" s="7"/>
      <c r="G57" s="27"/>
    </row>
    <row r="58" spans="1:7" ht="15" customHeight="1" x14ac:dyDescent="0.25">
      <c r="A58" s="9" t="s">
        <v>51</v>
      </c>
      <c r="B58" s="7"/>
      <c r="C58" s="27"/>
      <c r="D58" s="7"/>
      <c r="E58" s="7"/>
      <c r="F58" s="7"/>
      <c r="G58" s="27"/>
    </row>
    <row r="59" spans="1:7" ht="21.75" customHeight="1" x14ac:dyDescent="0.25">
      <c r="A59" s="3" t="s">
        <v>75</v>
      </c>
      <c r="B59" s="7"/>
      <c r="C59" s="27"/>
      <c r="D59" s="7"/>
      <c r="E59" s="7"/>
      <c r="F59" s="7"/>
      <c r="G59" s="27"/>
    </row>
    <row r="60" spans="1:7" ht="15" customHeight="1" x14ac:dyDescent="0.25">
      <c r="A60" s="9" t="s">
        <v>52</v>
      </c>
      <c r="B60" s="7"/>
      <c r="C60" s="27"/>
      <c r="D60" s="7"/>
      <c r="E60" s="7"/>
      <c r="F60" s="7"/>
      <c r="G60" s="27"/>
    </row>
    <row r="61" spans="1:7" ht="15" customHeight="1" x14ac:dyDescent="0.25">
      <c r="A61" s="9" t="s">
        <v>53</v>
      </c>
      <c r="B61" s="7"/>
      <c r="C61" s="27"/>
      <c r="D61" s="7"/>
      <c r="E61" s="7"/>
      <c r="F61" s="7"/>
      <c r="G61" s="27"/>
    </row>
    <row r="62" spans="1:7" ht="15" customHeight="1" x14ac:dyDescent="0.25">
      <c r="A62" s="9" t="s">
        <v>54</v>
      </c>
      <c r="B62" s="7"/>
      <c r="C62" s="27"/>
      <c r="D62" s="7"/>
      <c r="E62" s="7"/>
      <c r="F62" s="7"/>
      <c r="G62" s="27"/>
    </row>
    <row r="63" spans="1:7" ht="15" customHeight="1" x14ac:dyDescent="0.25">
      <c r="A63" s="9" t="s">
        <v>55</v>
      </c>
      <c r="B63" s="7"/>
      <c r="C63" s="27"/>
      <c r="D63" s="7"/>
      <c r="E63" s="7"/>
      <c r="F63" s="7"/>
      <c r="G63" s="27"/>
    </row>
    <row r="64" spans="1:7" ht="22.5" customHeight="1" x14ac:dyDescent="0.25">
      <c r="A64" s="9" t="s">
        <v>56</v>
      </c>
      <c r="B64" s="7"/>
      <c r="C64" s="27"/>
      <c r="D64" s="7"/>
      <c r="E64" s="7"/>
      <c r="F64" s="7"/>
      <c r="G64" s="27"/>
    </row>
    <row r="65" spans="1:7" ht="15" customHeight="1" x14ac:dyDescent="0.25">
      <c r="A65" s="9" t="s">
        <v>57</v>
      </c>
      <c r="B65" s="7"/>
      <c r="C65" s="27"/>
      <c r="D65" s="7"/>
      <c r="E65" s="7"/>
      <c r="F65" s="7"/>
      <c r="G65" s="27"/>
    </row>
    <row r="66" spans="1:7" ht="21.75" customHeight="1" x14ac:dyDescent="0.25">
      <c r="A66" s="9" t="s">
        <v>58</v>
      </c>
      <c r="B66" s="7"/>
      <c r="C66" s="27"/>
      <c r="D66" s="7"/>
      <c r="E66" s="7"/>
      <c r="F66" s="7"/>
      <c r="G66" s="27"/>
    </row>
    <row r="67" spans="1:7" ht="15" customHeight="1" x14ac:dyDescent="0.25">
      <c r="A67" s="2" t="s">
        <v>76</v>
      </c>
      <c r="B67" s="7"/>
      <c r="C67" s="27"/>
      <c r="D67" s="7"/>
      <c r="E67" s="7"/>
      <c r="F67" s="7"/>
      <c r="G67" s="27"/>
    </row>
    <row r="68" spans="1:7" ht="15" customHeight="1" x14ac:dyDescent="0.25">
      <c r="A68" s="9" t="s">
        <v>59</v>
      </c>
      <c r="B68" s="7"/>
      <c r="C68" s="27"/>
      <c r="D68" s="7"/>
      <c r="E68" s="7"/>
      <c r="F68" s="7"/>
      <c r="G68" s="27"/>
    </row>
    <row r="69" spans="1:7" ht="15" customHeight="1" x14ac:dyDescent="0.25">
      <c r="A69" s="9" t="s">
        <v>60</v>
      </c>
      <c r="B69" s="7"/>
      <c r="C69" s="27"/>
      <c r="D69" s="7"/>
      <c r="E69" s="7"/>
      <c r="F69" s="7"/>
      <c r="G69" s="27"/>
    </row>
    <row r="70" spans="1:7" ht="15" customHeight="1" x14ac:dyDescent="0.25">
      <c r="A70" s="9" t="s">
        <v>61</v>
      </c>
      <c r="B70" s="7"/>
      <c r="C70" s="27"/>
      <c r="D70" s="7"/>
      <c r="E70" s="7"/>
      <c r="F70" s="7"/>
      <c r="G70" s="27"/>
    </row>
    <row r="71" spans="1:7" ht="15" customHeight="1" x14ac:dyDescent="0.25">
      <c r="A71" s="2" t="s">
        <v>77</v>
      </c>
      <c r="B71" s="7"/>
      <c r="C71" s="27"/>
      <c r="D71" s="7"/>
      <c r="E71" s="7"/>
      <c r="F71" s="7"/>
      <c r="G71" s="27"/>
    </row>
    <row r="72" spans="1:7" ht="15" customHeight="1" x14ac:dyDescent="0.25">
      <c r="A72" s="9" t="s">
        <v>62</v>
      </c>
      <c r="B72" s="7"/>
      <c r="C72" s="27"/>
      <c r="D72" s="7"/>
      <c r="E72" s="7"/>
      <c r="F72" s="7"/>
      <c r="G72" s="27"/>
    </row>
    <row r="73" spans="1:7" ht="15" customHeight="1" x14ac:dyDescent="0.25">
      <c r="A73" s="9" t="s">
        <v>63</v>
      </c>
      <c r="B73" s="7"/>
      <c r="C73" s="27"/>
      <c r="D73" s="7"/>
      <c r="E73" s="7"/>
      <c r="F73" s="7"/>
      <c r="G73" s="27"/>
    </row>
    <row r="74" spans="1:7" ht="15" customHeight="1" x14ac:dyDescent="0.25">
      <c r="A74" s="9" t="s">
        <v>64</v>
      </c>
      <c r="B74" s="7"/>
      <c r="C74" s="27"/>
      <c r="D74" s="7"/>
      <c r="E74" s="7"/>
      <c r="F74" s="7"/>
      <c r="G74" s="27"/>
    </row>
    <row r="75" spans="1:7" ht="15" customHeight="1" x14ac:dyDescent="0.25">
      <c r="A75" s="9" t="s">
        <v>65</v>
      </c>
      <c r="B75" s="7"/>
      <c r="C75" s="27"/>
      <c r="D75" s="7"/>
      <c r="E75" s="7"/>
      <c r="F75" s="7"/>
      <c r="G75" s="27"/>
    </row>
    <row r="76" spans="1:7" ht="15" customHeight="1" x14ac:dyDescent="0.25">
      <c r="A76" s="9" t="s">
        <v>66</v>
      </c>
      <c r="B76" s="7"/>
      <c r="C76" s="27"/>
      <c r="D76" s="7"/>
      <c r="E76" s="7"/>
      <c r="F76" s="7"/>
      <c r="G76" s="27"/>
    </row>
    <row r="77" spans="1:7" ht="15" customHeight="1" x14ac:dyDescent="0.25">
      <c r="A77" s="9" t="s">
        <v>67</v>
      </c>
      <c r="B77" s="7"/>
      <c r="C77" s="27"/>
      <c r="D77" s="7"/>
      <c r="E77" s="7"/>
      <c r="F77" s="7"/>
      <c r="G77" s="27"/>
    </row>
    <row r="78" spans="1:7" ht="15" customHeight="1" thickBot="1" x14ac:dyDescent="0.3">
      <c r="A78" s="10" t="s">
        <v>68</v>
      </c>
      <c r="B78" s="11"/>
      <c r="C78" s="28"/>
      <c r="D78" s="11"/>
      <c r="E78" s="11"/>
      <c r="F78" s="11"/>
      <c r="G78" s="28"/>
    </row>
    <row r="79" spans="1:7" ht="12.75" customHeight="1" x14ac:dyDescent="0.25"/>
    <row r="80" spans="1:7" ht="15.75" thickBot="1" x14ac:dyDescent="0.3">
      <c r="B80" s="13"/>
      <c r="D80" s="13"/>
      <c r="E80" s="13"/>
      <c r="F80" s="13"/>
    </row>
    <row r="81" spans="1:7" s="4" customFormat="1" ht="15.75" customHeight="1" x14ac:dyDescent="0.2">
      <c r="A81" s="16"/>
      <c r="B81" s="17"/>
      <c r="C81" s="37"/>
      <c r="D81" s="17"/>
      <c r="E81" s="17"/>
      <c r="F81" s="17"/>
      <c r="G81" s="39"/>
    </row>
    <row r="82" spans="1:7" s="4" customFormat="1" ht="15.75" customHeight="1" x14ac:dyDescent="0.2">
      <c r="A82" s="1" t="s">
        <v>78</v>
      </c>
      <c r="B82" s="42">
        <f>B83+B91+B101+B111+B120+B133+B140+B143+B129</f>
        <v>1337947613</v>
      </c>
      <c r="C82" s="43">
        <f>C83+C91+C101+C111+C120+C133+C140+C143+C129</f>
        <v>268268192.47999999</v>
      </c>
      <c r="D82" s="42">
        <f>D83+D91+D101+D111+D120+D133+D140+D143+D129</f>
        <v>1606215805.4799998</v>
      </c>
      <c r="E82" s="42">
        <f>E83+E91+E101+E120</f>
        <v>1856416203.2979999</v>
      </c>
      <c r="F82" s="42">
        <f>F83+F91+F101+F120</f>
        <v>1477025735.138</v>
      </c>
      <c r="G82" s="43">
        <f t="shared" ref="G82" si="5">G83+G91+G101+G111+G120+G133+G140+G143</f>
        <v>379390468.15999997</v>
      </c>
    </row>
    <row r="83" spans="1:7" s="4" customFormat="1" ht="15.75" customHeight="1" x14ac:dyDescent="0.2">
      <c r="A83" s="2" t="s">
        <v>69</v>
      </c>
      <c r="B83" s="42">
        <f t="shared" ref="B83:G83" si="6">SUM(B84:B90)</f>
        <v>1270759293</v>
      </c>
      <c r="C83" s="43">
        <f t="shared" si="6"/>
        <v>243638945.00999999</v>
      </c>
      <c r="D83" s="42">
        <f>SUM(D84:D90)</f>
        <v>1514398238.0099998</v>
      </c>
      <c r="E83" s="42">
        <f>SUM(E84:E90)</f>
        <v>1775564220.3799999</v>
      </c>
      <c r="F83" s="42">
        <f>SUM(F84:F90)</f>
        <v>1398728313.72</v>
      </c>
      <c r="G83" s="43">
        <f t="shared" si="6"/>
        <v>376835906.65999997</v>
      </c>
    </row>
    <row r="84" spans="1:7" s="4" customFormat="1" ht="15.75" customHeight="1" x14ac:dyDescent="0.2">
      <c r="A84" s="2" t="s">
        <v>7</v>
      </c>
      <c r="B84" s="44">
        <v>587195283</v>
      </c>
      <c r="C84" s="44">
        <v>65039479.030000001</v>
      </c>
      <c r="D84" s="44">
        <v>652234762.02999997</v>
      </c>
      <c r="E84" s="45">
        <v>631653697.00999999</v>
      </c>
      <c r="F84" s="45">
        <v>592009317.88</v>
      </c>
      <c r="G84" s="44">
        <f>E84-F84</f>
        <v>39644379.129999995</v>
      </c>
    </row>
    <row r="85" spans="1:7" s="4" customFormat="1" ht="15.75" customHeight="1" x14ac:dyDescent="0.2">
      <c r="A85" s="2" t="s">
        <v>8</v>
      </c>
      <c r="B85" s="44"/>
      <c r="C85" s="44">
        <v>0</v>
      </c>
      <c r="D85" s="44">
        <v>0</v>
      </c>
      <c r="E85" s="45">
        <v>0</v>
      </c>
      <c r="F85" s="45">
        <v>0</v>
      </c>
      <c r="G85" s="44"/>
    </row>
    <row r="86" spans="1:7" s="4" customFormat="1" ht="15.75" customHeight="1" x14ac:dyDescent="0.2">
      <c r="A86" s="2" t="s">
        <v>9</v>
      </c>
      <c r="B86" s="44">
        <v>339963317</v>
      </c>
      <c r="C86" s="44">
        <v>61361818.450000003</v>
      </c>
      <c r="D86" s="44">
        <v>401325135.44999999</v>
      </c>
      <c r="E86" s="45">
        <v>440881091.06999999</v>
      </c>
      <c r="F86" s="45">
        <v>392936514.32000005</v>
      </c>
      <c r="G86" s="44">
        <f>E86-F86</f>
        <v>47944576.74999994</v>
      </c>
    </row>
    <row r="87" spans="1:7" s="4" customFormat="1" ht="15.75" customHeight="1" x14ac:dyDescent="0.2">
      <c r="A87" s="2" t="s">
        <v>10</v>
      </c>
      <c r="B87" s="44">
        <v>150541486</v>
      </c>
      <c r="C87" s="44">
        <v>75888120.859999999</v>
      </c>
      <c r="D87" s="44">
        <v>226429606.85999998</v>
      </c>
      <c r="E87" s="45">
        <v>220762005.27000001</v>
      </c>
      <c r="F87" s="45">
        <v>214791807.95000002</v>
      </c>
      <c r="G87" s="44">
        <f>E87-F87</f>
        <v>5970197.3199999928</v>
      </c>
    </row>
    <row r="88" spans="1:7" s="4" customFormat="1" ht="15.75" customHeight="1" x14ac:dyDescent="0.2">
      <c r="A88" s="2" t="s">
        <v>11</v>
      </c>
      <c r="B88" s="44">
        <f>161292630-B13</f>
        <v>159292630</v>
      </c>
      <c r="C88" s="44">
        <f>74092086.11-C13</f>
        <v>39419316.549999997</v>
      </c>
      <c r="D88" s="44">
        <f>235384716.11-D13</f>
        <v>198711946.55000001</v>
      </c>
      <c r="E88" s="45">
        <f>478243409.47-E13</f>
        <v>441570639.91000003</v>
      </c>
      <c r="F88" s="45">
        <f>163810698.05-F13</f>
        <v>163810698.05000001</v>
      </c>
      <c r="G88" s="44">
        <f t="shared" ref="G88:G90" si="7">E88-F88</f>
        <v>277759941.86000001</v>
      </c>
    </row>
    <row r="89" spans="1:7" s="4" customFormat="1" ht="15.75" customHeight="1" x14ac:dyDescent="0.2">
      <c r="A89" s="2" t="s">
        <v>12</v>
      </c>
      <c r="B89" s="44"/>
      <c r="C89" s="44"/>
      <c r="D89" s="44"/>
      <c r="E89" s="46"/>
      <c r="F89" s="45"/>
      <c r="G89" s="44"/>
    </row>
    <row r="90" spans="1:7" s="4" customFormat="1" ht="15.75" customHeight="1" x14ac:dyDescent="0.2">
      <c r="A90" s="2" t="s">
        <v>13</v>
      </c>
      <c r="B90" s="44">
        <v>33766577</v>
      </c>
      <c r="C90" s="44">
        <v>1930210.1200000003</v>
      </c>
      <c r="D90" s="44">
        <v>35696787.119999997</v>
      </c>
      <c r="E90" s="45">
        <v>40696787.119999997</v>
      </c>
      <c r="F90" s="45">
        <v>35179975.519999996</v>
      </c>
      <c r="G90" s="44">
        <f t="shared" si="7"/>
        <v>5516811.6000000015</v>
      </c>
    </row>
    <row r="91" spans="1:7" s="4" customFormat="1" ht="22.5" customHeight="1" x14ac:dyDescent="0.2">
      <c r="A91" s="2" t="s">
        <v>70</v>
      </c>
      <c r="B91" s="42">
        <f t="shared" ref="B91:G91" si="8">SUM(B92:B100)</f>
        <v>22355000</v>
      </c>
      <c r="C91" s="43">
        <f>SUM(C92:C100)</f>
        <v>-1169699.1900000002</v>
      </c>
      <c r="D91" s="42">
        <f t="shared" ref="D91" si="9">SUM(D92:D100)</f>
        <v>21185300.809999999</v>
      </c>
      <c r="E91" s="42">
        <f>SUM(E92:E100)</f>
        <v>13546880.228</v>
      </c>
      <c r="F91" s="42">
        <f>SUM(F92:F100)</f>
        <v>13546880.228</v>
      </c>
      <c r="G91" s="43">
        <f t="shared" si="8"/>
        <v>0</v>
      </c>
    </row>
    <row r="92" spans="1:7" s="4" customFormat="1" ht="20.25" customHeight="1" x14ac:dyDescent="0.2">
      <c r="A92" s="2" t="s">
        <v>14</v>
      </c>
      <c r="B92" s="44">
        <v>7370000</v>
      </c>
      <c r="C92" s="44">
        <v>-56418.97000000003</v>
      </c>
      <c r="D92" s="44">
        <v>7313581.0300000003</v>
      </c>
      <c r="E92" s="45">
        <v>5416857.0200000005</v>
      </c>
      <c r="F92" s="45">
        <v>5416857.0200000005</v>
      </c>
      <c r="G92" s="44">
        <f t="shared" ref="G92:G100" si="10">E92-F92</f>
        <v>0</v>
      </c>
    </row>
    <row r="93" spans="1:7" s="4" customFormat="1" ht="15.75" customHeight="1" x14ac:dyDescent="0.2">
      <c r="A93" s="2" t="s">
        <v>15</v>
      </c>
      <c r="B93" s="44">
        <v>775000</v>
      </c>
      <c r="C93" s="44">
        <v>-128481.51000000001</v>
      </c>
      <c r="D93" s="44">
        <v>646518.49</v>
      </c>
      <c r="E93" s="45">
        <v>635263.01</v>
      </c>
      <c r="F93" s="45">
        <v>635263.01</v>
      </c>
      <c r="G93" s="44">
        <f t="shared" si="10"/>
        <v>0</v>
      </c>
    </row>
    <row r="94" spans="1:7" s="4" customFormat="1" ht="22.5" customHeight="1" x14ac:dyDescent="0.2">
      <c r="A94" s="2" t="s">
        <v>79</v>
      </c>
      <c r="B94" s="44">
        <v>0</v>
      </c>
      <c r="C94" s="53"/>
      <c r="D94" s="44"/>
      <c r="E94" s="46"/>
      <c r="F94" s="45">
        <f t="shared" ref="F94:F98" si="11">E94</f>
        <v>0</v>
      </c>
      <c r="G94" s="44"/>
    </row>
    <row r="95" spans="1:7" s="4" customFormat="1" ht="15.75" customHeight="1" x14ac:dyDescent="0.2">
      <c r="A95" s="2" t="s">
        <v>17</v>
      </c>
      <c r="B95" s="44">
        <f>5710000-B20</f>
        <v>4460000</v>
      </c>
      <c r="C95" s="44">
        <f>-1887265.04-C20</f>
        <v>-637265.04</v>
      </c>
      <c r="D95" s="44">
        <v>3822734.96</v>
      </c>
      <c r="E95" s="45">
        <v>1937634.4400000002</v>
      </c>
      <c r="F95" s="45">
        <v>1937634.4400000002</v>
      </c>
      <c r="G95" s="44">
        <f t="shared" si="10"/>
        <v>0</v>
      </c>
    </row>
    <row r="96" spans="1:7" s="4" customFormat="1" ht="15.75" customHeight="1" x14ac:dyDescent="0.2">
      <c r="A96" s="2" t="s">
        <v>18</v>
      </c>
      <c r="B96" s="44">
        <f>1650000-B21</f>
        <v>1450000</v>
      </c>
      <c r="C96" s="44">
        <f>-79211.5-C21</f>
        <v>120788.5</v>
      </c>
      <c r="D96" s="44">
        <v>1570788.5</v>
      </c>
      <c r="E96" s="45">
        <v>536404.01799999992</v>
      </c>
      <c r="F96" s="45">
        <f t="shared" si="11"/>
        <v>536404.01799999992</v>
      </c>
      <c r="G96" s="44">
        <f t="shared" si="10"/>
        <v>0</v>
      </c>
    </row>
    <row r="97" spans="1:7" s="4" customFormat="1" ht="15.75" customHeight="1" x14ac:dyDescent="0.2">
      <c r="A97" s="2" t="s">
        <v>19</v>
      </c>
      <c r="B97" s="44">
        <v>4600000</v>
      </c>
      <c r="C97" s="44">
        <v>140724.10999999999</v>
      </c>
      <c r="D97" s="44">
        <v>4740724.1100000003</v>
      </c>
      <c r="E97" s="45">
        <v>3902081.75</v>
      </c>
      <c r="F97" s="45">
        <v>3902081.75</v>
      </c>
      <c r="G97" s="44">
        <f t="shared" si="10"/>
        <v>0</v>
      </c>
    </row>
    <row r="98" spans="1:7" s="4" customFormat="1" ht="23.25" customHeight="1" x14ac:dyDescent="0.2">
      <c r="A98" s="2" t="s">
        <v>20</v>
      </c>
      <c r="B98" s="44">
        <v>1800000</v>
      </c>
      <c r="C98" s="44">
        <v>-514382.98</v>
      </c>
      <c r="D98" s="44">
        <v>1285617.02</v>
      </c>
      <c r="E98" s="45">
        <v>107111.70000000001</v>
      </c>
      <c r="F98" s="45">
        <f t="shared" si="11"/>
        <v>107111.70000000001</v>
      </c>
      <c r="G98" s="44">
        <f t="shared" si="10"/>
        <v>0</v>
      </c>
    </row>
    <row r="99" spans="1:7" s="4" customFormat="1" ht="15.75" customHeight="1" x14ac:dyDescent="0.2">
      <c r="A99" s="2" t="s">
        <v>21</v>
      </c>
      <c r="B99" s="44"/>
      <c r="C99" s="53"/>
      <c r="D99" s="44"/>
      <c r="E99" s="46"/>
      <c r="F99" s="46"/>
      <c r="G99" s="44"/>
    </row>
    <row r="100" spans="1:7" s="4" customFormat="1" ht="15.75" customHeight="1" x14ac:dyDescent="0.2">
      <c r="A100" s="2" t="s">
        <v>22</v>
      </c>
      <c r="B100" s="58">
        <v>1900000</v>
      </c>
      <c r="C100" s="58">
        <f>-82802.3-C25</f>
        <v>-94663.3</v>
      </c>
      <c r="D100" s="58">
        <f>1817197.7-D25</f>
        <v>1805336.7</v>
      </c>
      <c r="E100" s="57">
        <f>1023389.29-E25</f>
        <v>1011528.29</v>
      </c>
      <c r="F100" s="57">
        <f>1023389.29-F25</f>
        <v>1011528.29</v>
      </c>
      <c r="G100" s="58">
        <f t="shared" si="10"/>
        <v>0</v>
      </c>
    </row>
    <row r="101" spans="1:7" s="4" customFormat="1" ht="15.75" customHeight="1" x14ac:dyDescent="0.2">
      <c r="A101" s="2" t="s">
        <v>71</v>
      </c>
      <c r="B101" s="42">
        <f t="shared" ref="B101:G101" si="12">SUM(B102:B110)</f>
        <v>44833320</v>
      </c>
      <c r="C101" s="43">
        <f t="shared" si="12"/>
        <v>25798946.660000004</v>
      </c>
      <c r="D101" s="42">
        <f>SUM(D102:D110)</f>
        <v>70632266.659999996</v>
      </c>
      <c r="E101" s="42">
        <f>SUM(E102:E110)</f>
        <v>67305102.689999998</v>
      </c>
      <c r="F101" s="42">
        <f>SUM(F102:F110)</f>
        <v>64750541.189999998</v>
      </c>
      <c r="G101" s="43">
        <f t="shared" si="12"/>
        <v>2554561.5</v>
      </c>
    </row>
    <row r="102" spans="1:7" s="4" customFormat="1" ht="15.75" customHeight="1" x14ac:dyDescent="0.2">
      <c r="A102" s="2" t="s">
        <v>23</v>
      </c>
      <c r="B102" s="44">
        <v>12505000</v>
      </c>
      <c r="C102" s="44">
        <v>634752.53</v>
      </c>
      <c r="D102" s="44">
        <v>13139752.529999999</v>
      </c>
      <c r="E102" s="45">
        <v>13134954.92</v>
      </c>
      <c r="F102" s="45">
        <v>13134954.92</v>
      </c>
      <c r="G102" s="44">
        <f t="shared" ref="G102:G109" si="13">E102-F102</f>
        <v>0</v>
      </c>
    </row>
    <row r="103" spans="1:7" s="4" customFormat="1" ht="15.75" customHeight="1" x14ac:dyDescent="0.2">
      <c r="A103" s="2" t="s">
        <v>24</v>
      </c>
      <c r="B103" s="44">
        <v>7750000</v>
      </c>
      <c r="C103" s="44">
        <v>-1281523.2300000002</v>
      </c>
      <c r="D103" s="44">
        <v>6468476.7699999996</v>
      </c>
      <c r="E103" s="45">
        <v>6468476.7699999996</v>
      </c>
      <c r="F103" s="45">
        <v>6468476.7699999996</v>
      </c>
      <c r="G103" s="44">
        <f t="shared" si="13"/>
        <v>0</v>
      </c>
    </row>
    <row r="104" spans="1:7" s="4" customFormat="1" ht="21.75" customHeight="1" x14ac:dyDescent="0.2">
      <c r="A104" s="2" t="s">
        <v>80</v>
      </c>
      <c r="B104" s="58">
        <f>7200000-B29</f>
        <v>6600000</v>
      </c>
      <c r="C104" s="58">
        <f>-4071028.62-C29</f>
        <v>-3761028.62</v>
      </c>
      <c r="D104" s="58">
        <f>3128971.38-D29</f>
        <v>2838971.38</v>
      </c>
      <c r="E104" s="58">
        <f>3077079.66-E29</f>
        <v>2787079.66</v>
      </c>
      <c r="F104" s="58">
        <f>2649479.66-F29</f>
        <v>2359479.66</v>
      </c>
      <c r="G104" s="58">
        <f t="shared" si="13"/>
        <v>427600</v>
      </c>
    </row>
    <row r="105" spans="1:7" s="4" customFormat="1" ht="15.75" customHeight="1" x14ac:dyDescent="0.2">
      <c r="A105" s="2" t="s">
        <v>26</v>
      </c>
      <c r="B105" s="58">
        <f>1050000-B30</f>
        <v>1050000</v>
      </c>
      <c r="C105" s="58">
        <f>-432185.94-C30</f>
        <v>-477599.14</v>
      </c>
      <c r="D105" s="58">
        <f>617814.06-D30</f>
        <v>572400.8600000001</v>
      </c>
      <c r="E105" s="58">
        <f>558261.2-E30</f>
        <v>512847.99999999994</v>
      </c>
      <c r="F105" s="58">
        <f>558261.2-F30</f>
        <v>512847.99999999994</v>
      </c>
      <c r="G105" s="58">
        <f t="shared" si="13"/>
        <v>0</v>
      </c>
    </row>
    <row r="106" spans="1:7" s="4" customFormat="1" ht="22.5" customHeight="1" x14ac:dyDescent="0.2">
      <c r="A106" s="2" t="s">
        <v>27</v>
      </c>
      <c r="B106" s="44">
        <v>3900000</v>
      </c>
      <c r="C106" s="44">
        <v>-2842112.02</v>
      </c>
      <c r="D106" s="44">
        <v>1057887.98</v>
      </c>
      <c r="E106" s="44">
        <v>589163.65999999992</v>
      </c>
      <c r="F106" s="44">
        <v>589163.65999999992</v>
      </c>
      <c r="G106" s="44">
        <f t="shared" si="13"/>
        <v>0</v>
      </c>
    </row>
    <row r="107" spans="1:7" s="4" customFormat="1" ht="15.75" customHeight="1" x14ac:dyDescent="0.2">
      <c r="A107" s="2" t="s">
        <v>81</v>
      </c>
      <c r="B107" s="44">
        <v>200000</v>
      </c>
      <c r="C107" s="44">
        <v>0</v>
      </c>
      <c r="D107" s="44">
        <v>200000</v>
      </c>
      <c r="E107" s="44">
        <v>11409</v>
      </c>
      <c r="F107" s="44">
        <v>11409</v>
      </c>
      <c r="G107" s="44">
        <f t="shared" si="13"/>
        <v>0</v>
      </c>
    </row>
    <row r="108" spans="1:7" s="4" customFormat="1" ht="15.75" customHeight="1" x14ac:dyDescent="0.2">
      <c r="A108" s="2" t="s">
        <v>29</v>
      </c>
      <c r="B108" s="58">
        <f>4300000-B33</f>
        <v>3000000</v>
      </c>
      <c r="C108" s="58">
        <f>-552511.84-C33</f>
        <v>-953811.84</v>
      </c>
      <c r="D108" s="58">
        <f>3747488.16-D33</f>
        <v>2046188.1600000001</v>
      </c>
      <c r="E108" s="58">
        <f>2714532.92-E33</f>
        <v>1013232.9199999999</v>
      </c>
      <c r="F108" s="58">
        <f>1175017.42-F33</f>
        <v>1009717.4199999999</v>
      </c>
      <c r="G108" s="58">
        <f>E108-F108</f>
        <v>3515.5</v>
      </c>
    </row>
    <row r="109" spans="1:7" s="4" customFormat="1" ht="15.75" customHeight="1" x14ac:dyDescent="0.2">
      <c r="A109" s="2" t="s">
        <v>30</v>
      </c>
      <c r="B109" s="58">
        <f>3750000-B34</f>
        <v>3000000</v>
      </c>
      <c r="C109" s="58">
        <f>-2053749.04-C34</f>
        <v>-1388449.04</v>
      </c>
      <c r="D109" s="58">
        <f>1696250.96-D34</f>
        <v>1611550.96</v>
      </c>
      <c r="E109" s="58">
        <f>967521.25-E34</f>
        <v>882821.25</v>
      </c>
      <c r="F109" s="58">
        <f>967521.25-F34</f>
        <v>882821.25</v>
      </c>
      <c r="G109" s="58">
        <f t="shared" si="13"/>
        <v>0</v>
      </c>
    </row>
    <row r="110" spans="1:7" s="4" customFormat="1" ht="15.75" customHeight="1" x14ac:dyDescent="0.2">
      <c r="A110" s="2" t="s">
        <v>31</v>
      </c>
      <c r="B110" s="58">
        <f>6828320-B35</f>
        <v>6828320</v>
      </c>
      <c r="C110" s="58">
        <f>35926718.02-C35</f>
        <v>35868718.020000003</v>
      </c>
      <c r="D110" s="58">
        <f>42755038.02-D35</f>
        <v>42697038.020000003</v>
      </c>
      <c r="E110" s="58">
        <f>41963116.51-E35</f>
        <v>41905116.509999998</v>
      </c>
      <c r="F110" s="58">
        <f>39839670.51-F35</f>
        <v>39781670.509999998</v>
      </c>
      <c r="G110" s="58">
        <f>E110-F110</f>
        <v>2123446</v>
      </c>
    </row>
    <row r="111" spans="1:7" s="4" customFormat="1" ht="21.75" customHeight="1" x14ac:dyDescent="0.2">
      <c r="A111" s="3" t="s">
        <v>72</v>
      </c>
      <c r="B111" s="43">
        <f t="shared" ref="B111:G111" si="14">SUM(B112:B119)</f>
        <v>0</v>
      </c>
      <c r="C111" s="43">
        <f t="shared" si="14"/>
        <v>0</v>
      </c>
      <c r="D111" s="43">
        <f>SUM(D112:D119)</f>
        <v>0</v>
      </c>
      <c r="E111" s="43">
        <f t="shared" ref="E111:F111" si="15">SUM(E112:E119)</f>
        <v>0</v>
      </c>
      <c r="F111" s="43">
        <f t="shared" si="15"/>
        <v>0</v>
      </c>
      <c r="G111" s="43">
        <f t="shared" si="14"/>
        <v>0</v>
      </c>
    </row>
    <row r="112" spans="1:7" s="4" customFormat="1" ht="15.75" customHeight="1" x14ac:dyDescent="0.2">
      <c r="A112" s="2" t="s">
        <v>82</v>
      </c>
      <c r="B112" s="44"/>
      <c r="C112" s="44"/>
      <c r="D112" s="44"/>
      <c r="E112" s="44"/>
      <c r="F112" s="44"/>
      <c r="G112" s="44"/>
    </row>
    <row r="113" spans="1:7" s="4" customFormat="1" ht="15.75" customHeight="1" x14ac:dyDescent="0.2">
      <c r="A113" s="2" t="s">
        <v>33</v>
      </c>
      <c r="B113" s="46"/>
      <c r="C113" s="44"/>
      <c r="D113" s="46"/>
      <c r="E113" s="46"/>
      <c r="F113" s="46"/>
      <c r="G113" s="44"/>
    </row>
    <row r="114" spans="1:7" s="4" customFormat="1" ht="15.75" customHeight="1" x14ac:dyDescent="0.2">
      <c r="A114" s="2" t="s">
        <v>83</v>
      </c>
      <c r="B114" s="44">
        <v>0</v>
      </c>
      <c r="C114" s="44">
        <v>0</v>
      </c>
      <c r="D114" s="44">
        <f>C114+B114</f>
        <v>0</v>
      </c>
      <c r="E114" s="46"/>
      <c r="F114" s="46"/>
      <c r="G114" s="44">
        <v>0</v>
      </c>
    </row>
    <row r="115" spans="1:7" s="4" customFormat="1" ht="15.75" customHeight="1" x14ac:dyDescent="0.2">
      <c r="A115" s="2" t="s">
        <v>36</v>
      </c>
      <c r="B115" s="46"/>
      <c r="C115" s="53"/>
      <c r="D115" s="46"/>
      <c r="E115" s="46"/>
      <c r="F115" s="46"/>
      <c r="G115" s="44"/>
    </row>
    <row r="116" spans="1:7" s="4" customFormat="1" ht="15.75" customHeight="1" x14ac:dyDescent="0.2">
      <c r="A116" s="2" t="s">
        <v>84</v>
      </c>
      <c r="B116" s="46"/>
      <c r="C116" s="53"/>
      <c r="D116" s="46"/>
      <c r="E116" s="46"/>
      <c r="F116" s="46"/>
      <c r="G116" s="44"/>
    </row>
    <row r="117" spans="1:7" s="4" customFormat="1" ht="15.75" customHeight="1" x14ac:dyDescent="0.2">
      <c r="A117" s="2" t="s">
        <v>38</v>
      </c>
      <c r="B117" s="46"/>
      <c r="C117" s="53"/>
      <c r="D117" s="46"/>
      <c r="E117" s="46"/>
      <c r="F117" s="46"/>
      <c r="G117" s="44"/>
    </row>
    <row r="118" spans="1:7" s="4" customFormat="1" ht="15.75" customHeight="1" x14ac:dyDescent="0.2">
      <c r="A118" s="2" t="s">
        <v>39</v>
      </c>
      <c r="B118" s="46"/>
      <c r="C118" s="53"/>
      <c r="D118" s="45"/>
      <c r="E118" s="46"/>
      <c r="F118" s="46"/>
      <c r="G118" s="44"/>
    </row>
    <row r="119" spans="1:7" s="4" customFormat="1" ht="15.75" customHeight="1" x14ac:dyDescent="0.2">
      <c r="A119" s="2" t="s">
        <v>40</v>
      </c>
      <c r="B119" s="46"/>
      <c r="C119" s="44"/>
      <c r="D119" s="46"/>
      <c r="E119" s="46"/>
      <c r="F119" s="46"/>
      <c r="G119" s="44"/>
    </row>
    <row r="120" spans="1:7" s="4" customFormat="1" ht="21.75" customHeight="1" x14ac:dyDescent="0.2">
      <c r="A120" s="3" t="s">
        <v>73</v>
      </c>
      <c r="B120" s="42">
        <f t="shared" ref="B120:G120" si="16">SUM(B121:B128)</f>
        <v>0</v>
      </c>
      <c r="C120" s="43">
        <f t="shared" si="16"/>
        <v>0</v>
      </c>
      <c r="D120" s="42">
        <f>SUM(D121:D128)</f>
        <v>0</v>
      </c>
      <c r="E120" s="42">
        <f>SUM(E121:E129)</f>
        <v>0</v>
      </c>
      <c r="F120" s="42">
        <f>SUM(F121:F129)</f>
        <v>0</v>
      </c>
      <c r="G120" s="43">
        <f t="shared" si="16"/>
        <v>0</v>
      </c>
    </row>
    <row r="121" spans="1:7" s="4" customFormat="1" ht="15.75" customHeight="1" x14ac:dyDescent="0.2">
      <c r="A121" s="2" t="s">
        <v>41</v>
      </c>
      <c r="B121" s="58">
        <f>3250000-B47</f>
        <v>0</v>
      </c>
      <c r="C121" s="58">
        <v>0</v>
      </c>
      <c r="D121" s="58">
        <v>0</v>
      </c>
      <c r="E121" s="57">
        <f>179053.16-E47</f>
        <v>0</v>
      </c>
      <c r="F121" s="57">
        <f>179053.16-F47</f>
        <v>0</v>
      </c>
      <c r="G121" s="58">
        <f>E121-F121</f>
        <v>0</v>
      </c>
    </row>
    <row r="122" spans="1:7" s="4" customFormat="1" ht="15.75" customHeight="1" x14ac:dyDescent="0.2">
      <c r="A122" s="2" t="s">
        <v>85</v>
      </c>
      <c r="B122" s="44">
        <v>0</v>
      </c>
      <c r="C122" s="44">
        <v>0</v>
      </c>
      <c r="D122" s="44">
        <v>0</v>
      </c>
      <c r="E122" s="45">
        <v>0</v>
      </c>
      <c r="F122" s="45">
        <f t="shared" ref="F122:F123" si="17">E122</f>
        <v>0</v>
      </c>
      <c r="G122" s="44">
        <f>E122-F122</f>
        <v>0</v>
      </c>
    </row>
    <row r="123" spans="1:7" s="4" customFormat="1" ht="15.75" customHeight="1" x14ac:dyDescent="0.2">
      <c r="A123" s="2" t="s">
        <v>86</v>
      </c>
      <c r="B123" s="44">
        <v>0</v>
      </c>
      <c r="C123" s="44">
        <v>0</v>
      </c>
      <c r="D123" s="44">
        <v>0</v>
      </c>
      <c r="E123" s="44">
        <v>0</v>
      </c>
      <c r="F123" s="45">
        <f t="shared" si="17"/>
        <v>0</v>
      </c>
      <c r="G123" s="44">
        <f>E123-F123</f>
        <v>0</v>
      </c>
    </row>
    <row r="124" spans="1:7" s="4" customFormat="1" ht="15.75" customHeight="1" x14ac:dyDescent="0.2">
      <c r="A124" s="2" t="s">
        <v>44</v>
      </c>
      <c r="B124" s="44">
        <v>0</v>
      </c>
      <c r="C124" s="44"/>
      <c r="D124" s="44">
        <v>0</v>
      </c>
      <c r="E124" s="46"/>
      <c r="F124" s="45">
        <v>0</v>
      </c>
      <c r="G124" s="44"/>
    </row>
    <row r="125" spans="1:7" s="4" customFormat="1" ht="15.75" customHeight="1" x14ac:dyDescent="0.2">
      <c r="A125" s="2" t="s">
        <v>45</v>
      </c>
      <c r="B125" s="44">
        <v>0</v>
      </c>
      <c r="C125" s="53"/>
      <c r="D125" s="44">
        <v>0</v>
      </c>
      <c r="E125" s="46"/>
      <c r="F125" s="45">
        <v>0</v>
      </c>
      <c r="G125" s="44"/>
    </row>
    <row r="126" spans="1:7" s="4" customFormat="1" ht="15.75" customHeight="1" x14ac:dyDescent="0.2">
      <c r="A126" s="2" t="s">
        <v>87</v>
      </c>
      <c r="B126" s="44">
        <v>0</v>
      </c>
      <c r="C126" s="44">
        <v>0</v>
      </c>
      <c r="D126" s="44">
        <v>0</v>
      </c>
      <c r="E126" s="45">
        <v>0</v>
      </c>
      <c r="F126" s="45">
        <v>0</v>
      </c>
      <c r="G126" s="44">
        <f>E126-F126</f>
        <v>0</v>
      </c>
    </row>
    <row r="127" spans="1:7" s="4" customFormat="1" ht="15.75" customHeight="1" x14ac:dyDescent="0.2">
      <c r="A127" s="2" t="s">
        <v>47</v>
      </c>
      <c r="B127" s="44"/>
      <c r="C127" s="53"/>
      <c r="D127" s="44"/>
      <c r="E127" s="54"/>
      <c r="F127" s="54"/>
      <c r="G127" s="44"/>
    </row>
    <row r="128" spans="1:7" s="4" customFormat="1" ht="15.75" customHeight="1" x14ac:dyDescent="0.2">
      <c r="A128" s="2" t="s">
        <v>48</v>
      </c>
      <c r="B128" s="3"/>
      <c r="C128" s="19"/>
      <c r="D128" s="3"/>
      <c r="E128" s="7"/>
      <c r="F128" s="7"/>
      <c r="G128" s="19"/>
    </row>
    <row r="129" spans="1:7" s="36" customFormat="1" ht="15.75" customHeight="1" x14ac:dyDescent="0.2">
      <c r="A129" s="35" t="s">
        <v>74</v>
      </c>
      <c r="B129" s="18">
        <f>B130+B131+B132</f>
        <v>0</v>
      </c>
      <c r="C129" s="20">
        <f>C130+C131+C132</f>
        <v>0</v>
      </c>
      <c r="D129" s="18">
        <f>D130+D131+D132</f>
        <v>0</v>
      </c>
      <c r="E129" s="7"/>
      <c r="F129" s="7"/>
      <c r="G129" s="20">
        <f t="shared" ref="G129" si="18">G130+G131+G132</f>
        <v>0</v>
      </c>
    </row>
    <row r="130" spans="1:7" s="4" customFormat="1" ht="15.75" customHeight="1" x14ac:dyDescent="0.2">
      <c r="A130" s="2" t="s">
        <v>88</v>
      </c>
      <c r="B130" s="19">
        <v>0</v>
      </c>
      <c r="C130" s="19">
        <v>0</v>
      </c>
      <c r="D130" s="19">
        <f>C130+B130</f>
        <v>0</v>
      </c>
      <c r="E130" s="7"/>
      <c r="F130" s="7"/>
      <c r="G130" s="19">
        <v>0</v>
      </c>
    </row>
    <row r="131" spans="1:7" s="4" customFormat="1" ht="15.75" customHeight="1" x14ac:dyDescent="0.2">
      <c r="A131" s="2" t="s">
        <v>50</v>
      </c>
      <c r="B131" s="3"/>
      <c r="C131" s="24"/>
      <c r="D131" s="3"/>
      <c r="E131" s="7"/>
      <c r="F131" s="7"/>
      <c r="G131" s="19"/>
    </row>
    <row r="132" spans="1:7" s="4" customFormat="1" ht="15.75" customHeight="1" x14ac:dyDescent="0.2">
      <c r="A132" s="2" t="s">
        <v>51</v>
      </c>
      <c r="B132" s="3"/>
      <c r="C132" s="24"/>
      <c r="D132" s="3"/>
      <c r="E132" s="7"/>
      <c r="F132" s="7"/>
      <c r="G132" s="19"/>
    </row>
    <row r="133" spans="1:7" s="4" customFormat="1" ht="21.75" customHeight="1" x14ac:dyDescent="0.2">
      <c r="A133" s="3" t="s">
        <v>75</v>
      </c>
      <c r="B133" s="3"/>
      <c r="C133" s="24"/>
      <c r="D133" s="3"/>
      <c r="E133" s="7"/>
      <c r="F133" s="7"/>
      <c r="G133" s="19"/>
    </row>
    <row r="134" spans="1:7" s="4" customFormat="1" ht="15.75" customHeight="1" x14ac:dyDescent="0.2">
      <c r="A134" s="2" t="s">
        <v>89</v>
      </c>
      <c r="B134" s="3"/>
      <c r="C134" s="24"/>
      <c r="D134" s="3"/>
      <c r="E134" s="7"/>
      <c r="F134" s="7"/>
      <c r="G134" s="19"/>
    </row>
    <row r="135" spans="1:7" s="4" customFormat="1" ht="15.75" customHeight="1" x14ac:dyDescent="0.2">
      <c r="A135" s="2" t="s">
        <v>53</v>
      </c>
      <c r="B135" s="3"/>
      <c r="C135" s="24"/>
      <c r="D135" s="3"/>
      <c r="E135" s="7"/>
      <c r="F135" s="7"/>
      <c r="G135" s="19"/>
    </row>
    <row r="136" spans="1:7" s="4" customFormat="1" ht="15.75" customHeight="1" x14ac:dyDescent="0.2">
      <c r="A136" s="2" t="s">
        <v>90</v>
      </c>
      <c r="B136" s="3"/>
      <c r="C136" s="24"/>
      <c r="D136" s="3"/>
      <c r="E136" s="7"/>
      <c r="F136" s="7"/>
      <c r="G136" s="19"/>
    </row>
    <row r="137" spans="1:7" s="4" customFormat="1" ht="21.75" customHeight="1" x14ac:dyDescent="0.2">
      <c r="A137" s="2" t="s">
        <v>56</v>
      </c>
      <c r="B137" s="3"/>
      <c r="C137" s="24"/>
      <c r="D137" s="3"/>
      <c r="E137" s="7"/>
      <c r="F137" s="7"/>
      <c r="G137" s="19"/>
    </row>
    <row r="138" spans="1:7" s="4" customFormat="1" ht="15.75" customHeight="1" x14ac:dyDescent="0.2">
      <c r="A138" s="2" t="s">
        <v>57</v>
      </c>
      <c r="B138" s="3"/>
      <c r="C138" s="24"/>
      <c r="D138" s="3"/>
      <c r="E138" s="7"/>
      <c r="F138" s="7"/>
      <c r="G138" s="19"/>
    </row>
    <row r="139" spans="1:7" s="4" customFormat="1" ht="15.75" customHeight="1" x14ac:dyDescent="0.2">
      <c r="A139" s="2" t="s">
        <v>58</v>
      </c>
      <c r="B139" s="3"/>
      <c r="C139" s="24"/>
      <c r="D139" s="3"/>
      <c r="E139" s="7"/>
      <c r="F139" s="7"/>
      <c r="G139" s="19"/>
    </row>
    <row r="140" spans="1:7" s="4" customFormat="1" ht="15.75" customHeight="1" x14ac:dyDescent="0.2">
      <c r="A140" s="30" t="s">
        <v>76</v>
      </c>
      <c r="B140" s="3"/>
      <c r="C140" s="24"/>
      <c r="D140" s="3"/>
      <c r="E140" s="7"/>
      <c r="F140" s="7"/>
      <c r="G140" s="19"/>
    </row>
    <row r="141" spans="1:7" s="4" customFormat="1" ht="15.75" customHeight="1" x14ac:dyDescent="0.2">
      <c r="A141" s="2" t="s">
        <v>59</v>
      </c>
      <c r="B141" s="3"/>
      <c r="C141" s="24"/>
      <c r="D141" s="3"/>
      <c r="E141" s="7"/>
      <c r="F141" s="7"/>
      <c r="G141" s="19"/>
    </row>
    <row r="142" spans="1:7" s="4" customFormat="1" ht="15.75" customHeight="1" x14ac:dyDescent="0.2">
      <c r="A142" s="2" t="s">
        <v>91</v>
      </c>
      <c r="B142" s="3"/>
      <c r="C142" s="24"/>
      <c r="D142" s="3"/>
      <c r="E142" s="7"/>
      <c r="F142" s="7"/>
      <c r="G142" s="19"/>
    </row>
    <row r="143" spans="1:7" s="4" customFormat="1" ht="15.75" customHeight="1" x14ac:dyDescent="0.2">
      <c r="A143" s="31" t="s">
        <v>92</v>
      </c>
      <c r="B143" s="3"/>
      <c r="C143" s="24"/>
      <c r="D143" s="3"/>
      <c r="E143" s="7"/>
      <c r="F143" s="7"/>
      <c r="G143" s="19"/>
    </row>
    <row r="144" spans="1:7" s="4" customFormat="1" ht="15.75" customHeight="1" x14ac:dyDescent="0.2">
      <c r="A144" s="2" t="s">
        <v>93</v>
      </c>
      <c r="B144" s="3"/>
      <c r="C144" s="24"/>
      <c r="D144" s="3"/>
      <c r="E144" s="7"/>
      <c r="F144" s="7"/>
      <c r="G144" s="19"/>
    </row>
    <row r="145" spans="1:7" s="4" customFormat="1" ht="15.75" customHeight="1" x14ac:dyDescent="0.2">
      <c r="A145" s="2" t="s">
        <v>63</v>
      </c>
      <c r="B145" s="3"/>
      <c r="C145" s="24"/>
      <c r="D145" s="3"/>
      <c r="E145" s="7"/>
      <c r="F145" s="7"/>
      <c r="G145" s="19"/>
    </row>
    <row r="146" spans="1:7" s="4" customFormat="1" ht="15.75" customHeight="1" x14ac:dyDescent="0.2">
      <c r="A146" s="2" t="s">
        <v>64</v>
      </c>
      <c r="B146" s="3"/>
      <c r="C146" s="24"/>
      <c r="D146" s="3"/>
      <c r="E146" s="7"/>
      <c r="F146" s="7"/>
      <c r="G146" s="19"/>
    </row>
    <row r="147" spans="1:7" s="4" customFormat="1" ht="15.75" customHeight="1" x14ac:dyDescent="0.2">
      <c r="A147" s="2" t="s">
        <v>65</v>
      </c>
      <c r="B147" s="3"/>
      <c r="C147" s="24"/>
      <c r="D147" s="3"/>
      <c r="E147" s="3"/>
      <c r="F147" s="3"/>
      <c r="G147" s="19"/>
    </row>
    <row r="148" spans="1:7" s="4" customFormat="1" ht="15.75" customHeight="1" x14ac:dyDescent="0.2">
      <c r="A148" s="2" t="s">
        <v>66</v>
      </c>
      <c r="B148" s="3"/>
      <c r="C148" s="24"/>
      <c r="D148" s="3"/>
      <c r="E148" s="3"/>
      <c r="F148" s="3"/>
      <c r="G148" s="19"/>
    </row>
    <row r="149" spans="1:7" s="4" customFormat="1" ht="15.75" customHeight="1" x14ac:dyDescent="0.2">
      <c r="A149" s="2" t="s">
        <v>67</v>
      </c>
      <c r="B149" s="3"/>
      <c r="C149" s="24"/>
      <c r="D149" s="3"/>
      <c r="E149" s="3"/>
      <c r="F149" s="3"/>
      <c r="G149" s="19"/>
    </row>
    <row r="150" spans="1:7" s="4" customFormat="1" ht="15.75" customHeight="1" x14ac:dyDescent="0.2">
      <c r="A150" s="2" t="s">
        <v>68</v>
      </c>
      <c r="B150" s="3"/>
      <c r="C150" s="24"/>
      <c r="D150" s="3"/>
      <c r="E150" s="3"/>
      <c r="F150" s="3"/>
      <c r="G150" s="19"/>
    </row>
    <row r="151" spans="1:7" s="4" customFormat="1" ht="15.75" customHeight="1" x14ac:dyDescent="0.2">
      <c r="A151" s="1"/>
      <c r="B151" s="3"/>
      <c r="C151" s="24"/>
      <c r="D151" s="3"/>
      <c r="E151" s="3"/>
      <c r="F151" s="3"/>
      <c r="G151" s="19"/>
    </row>
    <row r="152" spans="1:7" s="4" customFormat="1" ht="15.75" customHeight="1" thickBot="1" x14ac:dyDescent="0.25">
      <c r="A152" s="32" t="s">
        <v>94</v>
      </c>
      <c r="B152" s="75">
        <f>B7+B82</f>
        <v>1374747613</v>
      </c>
      <c r="C152" s="76">
        <f t="shared" ref="C152:F152" si="19">C7+C82</f>
        <v>270570841.48000002</v>
      </c>
      <c r="D152" s="75">
        <f>D7+D82</f>
        <v>1645318454.4799998</v>
      </c>
      <c r="E152" s="75">
        <f>E7+E82</f>
        <v>1895518852.2979999</v>
      </c>
      <c r="F152" s="75">
        <f t="shared" si="19"/>
        <v>1477919614.5780001</v>
      </c>
      <c r="G152" s="76">
        <f>E152-F152</f>
        <v>417599237.71999979</v>
      </c>
    </row>
    <row r="153" spans="1:7" s="4" customFormat="1" ht="8.25" customHeight="1" x14ac:dyDescent="0.2">
      <c r="C153" s="33"/>
      <c r="F153" s="23"/>
      <c r="G153" s="33"/>
    </row>
    <row r="154" spans="1:7" s="22" customFormat="1" ht="12.75" x14ac:dyDescent="0.2">
      <c r="A154" s="59" t="s">
        <v>100</v>
      </c>
      <c r="B154" s="59"/>
      <c r="C154" s="59"/>
      <c r="D154" s="59"/>
      <c r="E154" s="59"/>
      <c r="F154" s="59"/>
      <c r="G154" s="40"/>
    </row>
    <row r="155" spans="1:7" s="22" customFormat="1" ht="11.25" x14ac:dyDescent="0.2">
      <c r="A155" s="60" t="s">
        <v>101</v>
      </c>
      <c r="B155" s="60"/>
      <c r="C155" s="60"/>
      <c r="D155" s="60"/>
      <c r="E155" s="60"/>
      <c r="F155" s="60"/>
      <c r="G155" s="40"/>
    </row>
    <row r="156" spans="1:7" x14ac:dyDescent="0.25">
      <c r="C156" s="34"/>
      <c r="G156" s="34"/>
    </row>
    <row r="157" spans="1:7" x14ac:dyDescent="0.25">
      <c r="C157" s="34"/>
      <c r="G157" s="34"/>
    </row>
    <row r="158" spans="1:7" x14ac:dyDescent="0.25">
      <c r="C158" s="34"/>
      <c r="G158" s="34"/>
    </row>
    <row r="159" spans="1:7" x14ac:dyDescent="0.25">
      <c r="C159" s="34"/>
      <c r="G159" s="34"/>
    </row>
    <row r="160" spans="1:7" x14ac:dyDescent="0.25">
      <c r="C160" s="34"/>
      <c r="G160" s="34"/>
    </row>
    <row r="161" spans="2:7" x14ac:dyDescent="0.25">
      <c r="C161" s="34"/>
      <c r="G161" s="34"/>
    </row>
    <row r="162" spans="2:7" x14ac:dyDescent="0.25">
      <c r="C162" s="34"/>
      <c r="G162" s="34"/>
    </row>
    <row r="163" spans="2:7" x14ac:dyDescent="0.25">
      <c r="B163" s="13"/>
      <c r="C163" s="34"/>
      <c r="G163" s="34"/>
    </row>
    <row r="164" spans="2:7" x14ac:dyDescent="0.25">
      <c r="C164" s="34"/>
      <c r="G164" s="34"/>
    </row>
    <row r="165" spans="2:7" x14ac:dyDescent="0.25">
      <c r="C165" s="34"/>
    </row>
    <row r="166" spans="2:7" x14ac:dyDescent="0.25">
      <c r="C166" s="34"/>
    </row>
  </sheetData>
  <mergeCells count="8">
    <mergeCell ref="A154:F154"/>
    <mergeCell ref="A155:F155"/>
    <mergeCell ref="A1:G1"/>
    <mergeCell ref="A2:G2"/>
    <mergeCell ref="A3:G3"/>
    <mergeCell ref="A4:G4"/>
    <mergeCell ref="B5:F5"/>
    <mergeCell ref="G5:G6"/>
  </mergeCells>
  <pageMargins left="9.4086021505376344E-2" right="0.35" top="0.35076530612244899" bottom="0.74803149606299213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4211-97AB-448E-8CB8-C07E1D4ED5D0}">
  <dimension ref="A1:G166"/>
  <sheetViews>
    <sheetView view="pageLayout" topLeftCell="A104" zoomScale="93" zoomScaleNormal="84" zoomScalePageLayoutView="93" workbookViewId="0">
      <selection activeCell="C123" sqref="C123"/>
    </sheetView>
  </sheetViews>
  <sheetFormatPr baseColWidth="10" defaultRowHeight="15" x14ac:dyDescent="0.25"/>
  <cols>
    <col min="1" max="1" width="51.5703125" customWidth="1"/>
    <col min="2" max="2" width="18.7109375" customWidth="1"/>
    <col min="3" max="3" width="20.140625" style="29" customWidth="1"/>
    <col min="4" max="4" width="17.28515625" customWidth="1"/>
    <col min="5" max="5" width="17.140625" customWidth="1"/>
    <col min="6" max="6" width="17.42578125" customWidth="1"/>
    <col min="7" max="7" width="15.28515625" style="29" customWidth="1"/>
  </cols>
  <sheetData>
    <row r="1" spans="1:7" ht="24" customHeight="1" x14ac:dyDescent="0.25">
      <c r="A1" s="61" t="s">
        <v>95</v>
      </c>
      <c r="B1" s="62"/>
      <c r="C1" s="62"/>
      <c r="D1" s="62"/>
      <c r="E1" s="62"/>
      <c r="F1" s="62"/>
      <c r="G1" s="63"/>
    </row>
    <row r="2" spans="1:7" ht="23.25" customHeight="1" x14ac:dyDescent="0.25">
      <c r="A2" s="64" t="s">
        <v>97</v>
      </c>
      <c r="B2" s="65"/>
      <c r="C2" s="65"/>
      <c r="D2" s="65"/>
      <c r="E2" s="65"/>
      <c r="F2" s="65"/>
      <c r="G2" s="66"/>
    </row>
    <row r="3" spans="1:7" x14ac:dyDescent="0.25">
      <c r="A3" s="64" t="s">
        <v>96</v>
      </c>
      <c r="B3" s="65"/>
      <c r="C3" s="65"/>
      <c r="D3" s="65"/>
      <c r="E3" s="65"/>
      <c r="F3" s="65"/>
      <c r="G3" s="66"/>
    </row>
    <row r="4" spans="1:7" ht="15.75" thickBot="1" x14ac:dyDescent="0.3">
      <c r="A4" s="67" t="s">
        <v>102</v>
      </c>
      <c r="B4" s="68"/>
      <c r="C4" s="68"/>
      <c r="D4" s="68"/>
      <c r="E4" s="68"/>
      <c r="F4" s="68"/>
      <c r="G4" s="69"/>
    </row>
    <row r="5" spans="1:7" ht="15.75" thickBot="1" x14ac:dyDescent="0.3">
      <c r="A5" s="5"/>
      <c r="B5" s="70" t="s">
        <v>4</v>
      </c>
      <c r="C5" s="71"/>
      <c r="D5" s="71"/>
      <c r="E5" s="71"/>
      <c r="F5" s="72"/>
      <c r="G5" s="73" t="s">
        <v>99</v>
      </c>
    </row>
    <row r="6" spans="1:7" ht="23.25" thickBot="1" x14ac:dyDescent="0.3">
      <c r="A6" s="6" t="s">
        <v>3</v>
      </c>
      <c r="B6" s="8" t="s">
        <v>98</v>
      </c>
      <c r="C6" s="25" t="s">
        <v>0</v>
      </c>
      <c r="D6" s="8" t="s">
        <v>1</v>
      </c>
      <c r="E6" s="14" t="s">
        <v>2</v>
      </c>
      <c r="F6" s="8" t="s">
        <v>5</v>
      </c>
      <c r="G6" s="74"/>
    </row>
    <row r="7" spans="1:7" ht="15" customHeight="1" thickBot="1" x14ac:dyDescent="0.3">
      <c r="A7" s="1" t="s">
        <v>6</v>
      </c>
      <c r="B7" s="49">
        <f>B8+B16+B26+B46</f>
        <v>36800000</v>
      </c>
      <c r="C7" s="50">
        <f t="shared" ref="C7:F7" si="0">C8+C16+C26+C46</f>
        <v>2302649</v>
      </c>
      <c r="D7" s="50">
        <f t="shared" si="0"/>
        <v>39102649.000000007</v>
      </c>
      <c r="E7" s="51">
        <f t="shared" si="0"/>
        <v>39102649.000000007</v>
      </c>
      <c r="F7" s="51">
        <f t="shared" si="0"/>
        <v>893879.44</v>
      </c>
      <c r="G7" s="26"/>
    </row>
    <row r="8" spans="1:7" ht="15" customHeight="1" x14ac:dyDescent="0.25">
      <c r="A8" s="2" t="s">
        <v>69</v>
      </c>
      <c r="B8" s="49">
        <f>B13</f>
        <v>2000000</v>
      </c>
      <c r="C8" s="50">
        <f t="shared" ref="C8:F8" si="1">C13</f>
        <v>34672769.560000002</v>
      </c>
      <c r="D8" s="50">
        <f t="shared" si="1"/>
        <v>36672769.560000002</v>
      </c>
      <c r="E8" s="51">
        <f t="shared" si="1"/>
        <v>36672769.560000002</v>
      </c>
      <c r="F8" s="51">
        <f t="shared" si="1"/>
        <v>0</v>
      </c>
      <c r="G8" s="52">
        <f>E8-F8</f>
        <v>36672769.560000002</v>
      </c>
    </row>
    <row r="9" spans="1:7" ht="15" customHeight="1" x14ac:dyDescent="0.25">
      <c r="A9" s="9" t="s">
        <v>7</v>
      </c>
      <c r="B9" s="12">
        <v>0</v>
      </c>
      <c r="C9" s="27">
        <v>0</v>
      </c>
      <c r="D9" s="12">
        <v>0</v>
      </c>
      <c r="E9" s="12">
        <v>0</v>
      </c>
      <c r="F9" s="12">
        <v>0</v>
      </c>
      <c r="G9" s="27"/>
    </row>
    <row r="10" spans="1:7" ht="15" customHeight="1" x14ac:dyDescent="0.25">
      <c r="A10" s="9" t="s">
        <v>8</v>
      </c>
      <c r="B10" s="12">
        <v>0</v>
      </c>
      <c r="C10" s="27">
        <v>0</v>
      </c>
      <c r="D10" s="12">
        <v>0</v>
      </c>
      <c r="E10" s="12">
        <v>0</v>
      </c>
      <c r="F10" s="12">
        <v>0</v>
      </c>
      <c r="G10" s="27"/>
    </row>
    <row r="11" spans="1:7" ht="15" customHeight="1" x14ac:dyDescent="0.25">
      <c r="A11" s="9" t="s">
        <v>9</v>
      </c>
      <c r="B11" s="12">
        <v>0</v>
      </c>
      <c r="C11" s="27">
        <v>0</v>
      </c>
      <c r="D11" s="12">
        <v>0</v>
      </c>
      <c r="E11" s="12">
        <v>0</v>
      </c>
      <c r="F11" s="12">
        <v>0</v>
      </c>
      <c r="G11" s="27"/>
    </row>
    <row r="12" spans="1:7" ht="15" customHeight="1" x14ac:dyDescent="0.25">
      <c r="A12" s="9" t="s">
        <v>10</v>
      </c>
      <c r="B12" s="12">
        <v>0</v>
      </c>
      <c r="C12" s="27">
        <v>0</v>
      </c>
      <c r="D12" s="12">
        <v>0</v>
      </c>
      <c r="E12" s="12">
        <v>0</v>
      </c>
      <c r="F12" s="12">
        <v>0</v>
      </c>
      <c r="G12" s="27"/>
    </row>
    <row r="13" spans="1:7" ht="15" customHeight="1" x14ac:dyDescent="0.25">
      <c r="A13" s="9" t="s">
        <v>11</v>
      </c>
      <c r="B13" s="45">
        <v>2000000</v>
      </c>
      <c r="C13" s="47">
        <v>34672769.560000002</v>
      </c>
      <c r="D13" s="45">
        <v>36672769.560000002</v>
      </c>
      <c r="E13" s="45">
        <v>36672769.560000002</v>
      </c>
      <c r="F13" s="45">
        <v>0</v>
      </c>
      <c r="G13" s="27">
        <f>E13-F13</f>
        <v>36672769.560000002</v>
      </c>
    </row>
    <row r="14" spans="1:7" ht="15" customHeight="1" x14ac:dyDescent="0.25">
      <c r="A14" s="9" t="s">
        <v>12</v>
      </c>
      <c r="B14" s="45">
        <v>0</v>
      </c>
      <c r="C14" s="47">
        <v>0</v>
      </c>
      <c r="D14" s="45">
        <v>0</v>
      </c>
      <c r="E14" s="45">
        <v>0</v>
      </c>
      <c r="F14" s="45">
        <v>0</v>
      </c>
      <c r="G14" s="27"/>
    </row>
    <row r="15" spans="1:7" ht="15" customHeight="1" x14ac:dyDescent="0.25">
      <c r="A15" s="9" t="s">
        <v>13</v>
      </c>
      <c r="B15" s="45">
        <v>0</v>
      </c>
      <c r="C15" s="47">
        <v>0</v>
      </c>
      <c r="D15" s="45">
        <v>0</v>
      </c>
      <c r="E15" s="45">
        <v>0</v>
      </c>
      <c r="F15" s="45">
        <v>0</v>
      </c>
      <c r="G15" s="27"/>
    </row>
    <row r="16" spans="1:7" ht="22.5" customHeight="1" x14ac:dyDescent="0.25">
      <c r="A16" s="2" t="s">
        <v>70</v>
      </c>
      <c r="B16" s="42">
        <f>B20+B21+B25</f>
        <v>1450000</v>
      </c>
      <c r="C16" s="48">
        <f>C20+C21+C25</f>
        <v>-1438139</v>
      </c>
      <c r="D16" s="42">
        <f>D20+D21+D25</f>
        <v>11861</v>
      </c>
      <c r="E16" s="42">
        <f>E20+E21+E25</f>
        <v>11861</v>
      </c>
      <c r="F16" s="42">
        <f>F20+F21+F25</f>
        <v>11861</v>
      </c>
      <c r="G16" s="27">
        <f>E16-F16</f>
        <v>0</v>
      </c>
    </row>
    <row r="17" spans="1:7" ht="22.5" customHeight="1" x14ac:dyDescent="0.25">
      <c r="A17" s="9" t="s">
        <v>14</v>
      </c>
      <c r="B17" s="45"/>
      <c r="C17" s="47"/>
      <c r="D17" s="45"/>
      <c r="E17" s="45"/>
      <c r="F17" s="45"/>
      <c r="G17" s="27"/>
    </row>
    <row r="18" spans="1:7" ht="15" customHeight="1" x14ac:dyDescent="0.25">
      <c r="A18" s="9" t="s">
        <v>15</v>
      </c>
      <c r="B18" s="45"/>
      <c r="C18" s="47"/>
      <c r="D18" s="45"/>
      <c r="E18" s="45"/>
      <c r="F18" s="45"/>
      <c r="G18" s="27"/>
    </row>
    <row r="19" spans="1:7" ht="21.75" customHeight="1" x14ac:dyDescent="0.25">
      <c r="A19" s="9" t="s">
        <v>16</v>
      </c>
      <c r="B19" s="46"/>
      <c r="C19" s="47"/>
      <c r="D19" s="46"/>
      <c r="E19" s="46"/>
      <c r="F19" s="46"/>
      <c r="G19" s="27"/>
    </row>
    <row r="20" spans="1:7" ht="15" customHeight="1" x14ac:dyDescent="0.25">
      <c r="A20" s="9" t="s">
        <v>17</v>
      </c>
      <c r="B20" s="45">
        <v>1250000</v>
      </c>
      <c r="C20" s="47">
        <v>-1250000</v>
      </c>
      <c r="D20" s="45"/>
      <c r="E20" s="45"/>
      <c r="F20" s="45"/>
      <c r="G20" s="27"/>
    </row>
    <row r="21" spans="1:7" ht="15" customHeight="1" x14ac:dyDescent="0.25">
      <c r="A21" s="9" t="s">
        <v>18</v>
      </c>
      <c r="B21" s="45">
        <v>200000</v>
      </c>
      <c r="C21" s="47">
        <v>-200000</v>
      </c>
      <c r="D21" s="45"/>
      <c r="E21" s="45"/>
      <c r="F21" s="45"/>
      <c r="G21" s="27"/>
    </row>
    <row r="22" spans="1:7" ht="15" customHeight="1" x14ac:dyDescent="0.25">
      <c r="A22" s="9" t="s">
        <v>19</v>
      </c>
      <c r="B22" s="45"/>
      <c r="C22" s="47"/>
      <c r="D22" s="45"/>
      <c r="E22" s="45"/>
      <c r="F22" s="45"/>
      <c r="G22" s="27"/>
    </row>
    <row r="23" spans="1:7" ht="22.5" customHeight="1" x14ac:dyDescent="0.25">
      <c r="A23" s="9" t="s">
        <v>20</v>
      </c>
      <c r="B23" s="45"/>
      <c r="C23" s="47"/>
      <c r="D23" s="45"/>
      <c r="E23" s="45"/>
      <c r="F23" s="45"/>
      <c r="G23" s="27"/>
    </row>
    <row r="24" spans="1:7" ht="15" customHeight="1" x14ac:dyDescent="0.25">
      <c r="A24" s="9" t="s">
        <v>21</v>
      </c>
      <c r="B24" s="46"/>
      <c r="C24" s="47"/>
      <c r="D24" s="46"/>
      <c r="E24" s="46"/>
      <c r="F24" s="46"/>
      <c r="G24" s="27"/>
    </row>
    <row r="25" spans="1:7" ht="15" customHeight="1" x14ac:dyDescent="0.25">
      <c r="A25" s="9" t="s">
        <v>22</v>
      </c>
      <c r="B25" s="57">
        <v>0</v>
      </c>
      <c r="C25" s="58">
        <v>11861</v>
      </c>
      <c r="D25" s="57">
        <v>11861</v>
      </c>
      <c r="E25" s="57">
        <v>11861</v>
      </c>
      <c r="F25" s="57">
        <v>11861</v>
      </c>
      <c r="G25" s="27">
        <f>D25-E25</f>
        <v>0</v>
      </c>
    </row>
    <row r="26" spans="1:7" ht="15" customHeight="1" x14ac:dyDescent="0.25">
      <c r="A26" s="2" t="s">
        <v>71</v>
      </c>
      <c r="B26" s="42">
        <f>B29+B30+B33+B34+B35</f>
        <v>2650000</v>
      </c>
      <c r="C26" s="48">
        <f t="shared" ref="C26:F26" si="2">C29+C30+C33+C34+C35</f>
        <v>-470586.80000000005</v>
      </c>
      <c r="D26" s="48">
        <f t="shared" si="2"/>
        <v>2179413.2000000002</v>
      </c>
      <c r="E26" s="42">
        <f t="shared" si="2"/>
        <v>2179413.2000000002</v>
      </c>
      <c r="F26" s="42">
        <f t="shared" si="2"/>
        <v>643413.19999999995</v>
      </c>
      <c r="G26" s="52">
        <f>E26-F26</f>
        <v>1536000.0000000002</v>
      </c>
    </row>
    <row r="27" spans="1:7" ht="15" customHeight="1" x14ac:dyDescent="0.25">
      <c r="A27" s="9" t="s">
        <v>23</v>
      </c>
      <c r="B27" s="45"/>
      <c r="C27" s="47"/>
      <c r="D27" s="45"/>
      <c r="E27" s="45"/>
      <c r="F27" s="45"/>
      <c r="G27" s="27"/>
    </row>
    <row r="28" spans="1:7" ht="15" customHeight="1" x14ac:dyDescent="0.25">
      <c r="A28" s="9" t="s">
        <v>24</v>
      </c>
      <c r="B28" s="45"/>
      <c r="C28" s="47"/>
      <c r="D28" s="45"/>
      <c r="E28" s="45"/>
      <c r="F28" s="45"/>
      <c r="G28" s="27"/>
    </row>
    <row r="29" spans="1:7" ht="21.75" customHeight="1" x14ac:dyDescent="0.25">
      <c r="A29" s="9" t="s">
        <v>25</v>
      </c>
      <c r="B29" s="57">
        <v>600000</v>
      </c>
      <c r="C29" s="58">
        <v>-310000</v>
      </c>
      <c r="D29" s="57">
        <v>290000</v>
      </c>
      <c r="E29" s="58">
        <v>290000</v>
      </c>
      <c r="F29" s="58">
        <v>290000</v>
      </c>
      <c r="G29" s="27"/>
    </row>
    <row r="30" spans="1:7" ht="15" customHeight="1" x14ac:dyDescent="0.25">
      <c r="A30" s="9" t="s">
        <v>26</v>
      </c>
      <c r="B30" s="57">
        <v>0</v>
      </c>
      <c r="C30" s="58">
        <v>45413.2</v>
      </c>
      <c r="D30" s="57">
        <v>45413.2</v>
      </c>
      <c r="E30" s="58">
        <v>45413.2</v>
      </c>
      <c r="F30" s="58">
        <v>45413.2</v>
      </c>
      <c r="G30" s="27"/>
    </row>
    <row r="31" spans="1:7" ht="21.75" customHeight="1" x14ac:dyDescent="0.25">
      <c r="A31" s="9" t="s">
        <v>27</v>
      </c>
      <c r="B31" s="45"/>
      <c r="C31" s="47"/>
      <c r="D31" s="45"/>
      <c r="E31" s="44"/>
      <c r="F31" s="44"/>
      <c r="G31" s="27"/>
    </row>
    <row r="32" spans="1:7" ht="15" customHeight="1" x14ac:dyDescent="0.25">
      <c r="A32" s="9" t="s">
        <v>28</v>
      </c>
      <c r="B32" s="45"/>
      <c r="C32" s="47"/>
      <c r="D32" s="45"/>
      <c r="E32" s="44"/>
      <c r="F32" s="44"/>
      <c r="G32" s="27"/>
    </row>
    <row r="33" spans="1:7" ht="15" customHeight="1" x14ac:dyDescent="0.25">
      <c r="A33" s="9" t="s">
        <v>29</v>
      </c>
      <c r="B33" s="57">
        <v>1300000</v>
      </c>
      <c r="C33" s="58">
        <v>401300</v>
      </c>
      <c r="D33" s="57">
        <v>1701300</v>
      </c>
      <c r="E33" s="58">
        <v>1701300</v>
      </c>
      <c r="F33" s="58">
        <v>165300</v>
      </c>
      <c r="G33" s="27">
        <f>E33-F33</f>
        <v>1536000</v>
      </c>
    </row>
    <row r="34" spans="1:7" ht="15" customHeight="1" x14ac:dyDescent="0.25">
      <c r="A34" s="9" t="s">
        <v>30</v>
      </c>
      <c r="B34" s="57">
        <v>750000</v>
      </c>
      <c r="C34" s="58">
        <v>-665300</v>
      </c>
      <c r="D34" s="57">
        <v>84700</v>
      </c>
      <c r="E34" s="58">
        <v>84700</v>
      </c>
      <c r="F34" s="58">
        <v>84700</v>
      </c>
      <c r="G34" s="27">
        <v>0</v>
      </c>
    </row>
    <row r="35" spans="1:7" ht="15" customHeight="1" x14ac:dyDescent="0.25">
      <c r="A35" s="9" t="s">
        <v>31</v>
      </c>
      <c r="B35" s="57">
        <v>0</v>
      </c>
      <c r="C35" s="58">
        <v>58000</v>
      </c>
      <c r="D35" s="57">
        <v>58000</v>
      </c>
      <c r="E35" s="58">
        <v>58000</v>
      </c>
      <c r="F35" s="58">
        <v>58000</v>
      </c>
      <c r="G35" s="27">
        <v>0</v>
      </c>
    </row>
    <row r="36" spans="1:7" ht="22.5" customHeight="1" x14ac:dyDescent="0.25">
      <c r="A36" s="3" t="s">
        <v>72</v>
      </c>
      <c r="B36" s="7"/>
      <c r="C36" s="27"/>
      <c r="D36" s="7"/>
      <c r="E36" s="7"/>
      <c r="F36" s="7"/>
      <c r="G36" s="27"/>
    </row>
    <row r="37" spans="1:7" ht="15" customHeight="1" x14ac:dyDescent="0.25">
      <c r="A37" s="9" t="s">
        <v>32</v>
      </c>
      <c r="B37" s="12"/>
      <c r="C37" s="27"/>
      <c r="D37" s="12"/>
      <c r="E37" s="15"/>
      <c r="F37" s="15"/>
      <c r="G37" s="27"/>
    </row>
    <row r="38" spans="1:7" ht="15" customHeight="1" x14ac:dyDescent="0.25">
      <c r="A38" s="9" t="s">
        <v>33</v>
      </c>
      <c r="B38" s="7"/>
      <c r="C38" s="27"/>
      <c r="D38" s="7"/>
      <c r="E38" s="7"/>
      <c r="F38" s="7"/>
      <c r="G38" s="27"/>
    </row>
    <row r="39" spans="1:7" ht="15" customHeight="1" x14ac:dyDescent="0.25">
      <c r="A39" s="9" t="s">
        <v>34</v>
      </c>
      <c r="B39" s="7"/>
      <c r="C39" s="27"/>
      <c r="D39" s="7"/>
      <c r="E39" s="7"/>
      <c r="F39" s="7"/>
      <c r="G39" s="27"/>
    </row>
    <row r="40" spans="1:7" ht="15" customHeight="1" x14ac:dyDescent="0.25">
      <c r="A40" s="9" t="s">
        <v>35</v>
      </c>
      <c r="B40" s="7"/>
      <c r="C40" s="27"/>
      <c r="D40" s="7"/>
      <c r="E40" s="7"/>
      <c r="F40" s="7"/>
      <c r="G40" s="27"/>
    </row>
    <row r="41" spans="1:7" ht="15" customHeight="1" x14ac:dyDescent="0.25">
      <c r="A41" s="9" t="s">
        <v>36</v>
      </c>
      <c r="B41" s="7"/>
      <c r="C41" s="27"/>
      <c r="D41" s="7"/>
      <c r="E41" s="7"/>
      <c r="F41" s="7"/>
      <c r="G41" s="27"/>
    </row>
    <row r="42" spans="1:7" ht="15" customHeight="1" x14ac:dyDescent="0.25">
      <c r="A42" s="9" t="s">
        <v>37</v>
      </c>
      <c r="B42" s="7"/>
      <c r="C42" s="27"/>
      <c r="D42" s="7"/>
      <c r="E42" s="7"/>
      <c r="F42" s="7"/>
      <c r="G42" s="27"/>
    </row>
    <row r="43" spans="1:7" ht="15" customHeight="1" x14ac:dyDescent="0.25">
      <c r="A43" s="9" t="s">
        <v>38</v>
      </c>
      <c r="B43" s="7"/>
      <c r="C43" s="27"/>
      <c r="D43" s="7"/>
      <c r="E43" s="7"/>
      <c r="F43" s="7"/>
      <c r="G43" s="27"/>
    </row>
    <row r="44" spans="1:7" ht="15" customHeight="1" x14ac:dyDescent="0.25">
      <c r="A44" s="9" t="s">
        <v>39</v>
      </c>
      <c r="B44" s="7"/>
      <c r="C44" s="27"/>
      <c r="D44" s="7"/>
      <c r="E44" s="7"/>
      <c r="F44" s="7"/>
      <c r="G44" s="27"/>
    </row>
    <row r="45" spans="1:7" ht="15" customHeight="1" x14ac:dyDescent="0.25">
      <c r="A45" s="9" t="s">
        <v>40</v>
      </c>
      <c r="B45" s="7"/>
      <c r="C45" s="27"/>
      <c r="D45" s="7"/>
      <c r="E45" s="7"/>
      <c r="F45" s="7"/>
      <c r="G45" s="27"/>
    </row>
    <row r="46" spans="1:7" ht="21.75" customHeight="1" x14ac:dyDescent="0.25">
      <c r="A46" s="3" t="s">
        <v>73</v>
      </c>
      <c r="B46" s="48">
        <f t="shared" ref="B46:C46" si="3">SUM(B47:B54)</f>
        <v>30700000</v>
      </c>
      <c r="C46" s="48">
        <f t="shared" si="3"/>
        <v>-30461394.760000002</v>
      </c>
      <c r="D46" s="48">
        <f>SUM(D47:D54)</f>
        <v>238605.24000000002</v>
      </c>
      <c r="E46" s="42">
        <f>SUM(E47:E55)</f>
        <v>238605.24000000002</v>
      </c>
      <c r="F46" s="42">
        <f>SUM(F47:F55)</f>
        <v>238605.24000000002</v>
      </c>
      <c r="G46" s="27">
        <f>E46-F46</f>
        <v>0</v>
      </c>
    </row>
    <row r="47" spans="1:7" ht="15" customHeight="1" x14ac:dyDescent="0.25">
      <c r="A47" s="9" t="s">
        <v>41</v>
      </c>
      <c r="B47" s="57">
        <v>3250000</v>
      </c>
      <c r="C47" s="58">
        <v>-3070946.84</v>
      </c>
      <c r="D47" s="57">
        <v>179053.16</v>
      </c>
      <c r="E47" s="57">
        <v>179053.16</v>
      </c>
      <c r="F47" s="57">
        <f>E47</f>
        <v>179053.16</v>
      </c>
      <c r="G47" s="27">
        <f>E47-F47</f>
        <v>0</v>
      </c>
    </row>
    <row r="48" spans="1:7" ht="15" customHeight="1" x14ac:dyDescent="0.25">
      <c r="A48" s="9" t="s">
        <v>42</v>
      </c>
      <c r="B48" s="57">
        <v>1000000</v>
      </c>
      <c r="C48" s="58">
        <v>-1000000</v>
      </c>
      <c r="D48" s="45">
        <v>0</v>
      </c>
      <c r="E48" s="45">
        <v>0</v>
      </c>
      <c r="F48" s="45">
        <f t="shared" ref="F48:F49" si="4">E48</f>
        <v>0</v>
      </c>
      <c r="G48" s="27">
        <f>E48-F48</f>
        <v>0</v>
      </c>
    </row>
    <row r="49" spans="1:7" ht="15" customHeight="1" x14ac:dyDescent="0.25">
      <c r="A49" s="9" t="s">
        <v>43</v>
      </c>
      <c r="B49" s="45">
        <v>350000</v>
      </c>
      <c r="C49" s="47">
        <v>-350000</v>
      </c>
      <c r="D49" s="47">
        <v>0</v>
      </c>
      <c r="E49" s="44">
        <v>0</v>
      </c>
      <c r="F49" s="44">
        <f t="shared" si="4"/>
        <v>0</v>
      </c>
      <c r="G49" s="27">
        <f>E49-F49</f>
        <v>0</v>
      </c>
    </row>
    <row r="50" spans="1:7" ht="15" customHeight="1" x14ac:dyDescent="0.25">
      <c r="A50" s="9" t="s">
        <v>44</v>
      </c>
      <c r="B50" s="47">
        <v>0</v>
      </c>
      <c r="C50" s="47"/>
      <c r="D50" s="47">
        <v>0</v>
      </c>
      <c r="E50" s="46"/>
      <c r="F50" s="47">
        <v>0</v>
      </c>
      <c r="G50" s="27"/>
    </row>
    <row r="51" spans="1:7" ht="15" customHeight="1" x14ac:dyDescent="0.25">
      <c r="A51" s="9" t="s">
        <v>45</v>
      </c>
      <c r="B51" s="47">
        <v>0</v>
      </c>
      <c r="C51" s="47"/>
      <c r="D51" s="47">
        <v>0</v>
      </c>
      <c r="E51" s="46"/>
      <c r="F51" s="47">
        <v>0</v>
      </c>
      <c r="G51" s="27"/>
    </row>
    <row r="52" spans="1:7" ht="15" customHeight="1" x14ac:dyDescent="0.25">
      <c r="A52" s="9" t="s">
        <v>46</v>
      </c>
      <c r="B52" s="45">
        <v>26100000</v>
      </c>
      <c r="C52" s="47">
        <v>-26040447.920000002</v>
      </c>
      <c r="D52" s="45">
        <v>59552.080000000016</v>
      </c>
      <c r="E52" s="45">
        <v>59552.080000000016</v>
      </c>
      <c r="F52" s="45">
        <v>59552.080000000016</v>
      </c>
      <c r="G52" s="27">
        <f>E52-F52</f>
        <v>0</v>
      </c>
    </row>
    <row r="53" spans="1:7" ht="15" customHeight="1" x14ac:dyDescent="0.25">
      <c r="A53" s="9" t="s">
        <v>47</v>
      </c>
      <c r="B53" s="7"/>
      <c r="C53" s="27"/>
      <c r="D53" s="7"/>
      <c r="E53" s="7"/>
      <c r="F53" s="7"/>
      <c r="G53" s="27"/>
    </row>
    <row r="54" spans="1:7" ht="15" customHeight="1" x14ac:dyDescent="0.25">
      <c r="A54" s="9" t="s">
        <v>48</v>
      </c>
      <c r="B54" s="7"/>
      <c r="C54" s="27"/>
      <c r="D54" s="7"/>
      <c r="E54" s="7"/>
      <c r="F54" s="7"/>
      <c r="G54" s="27"/>
    </row>
    <row r="55" spans="1:7" ht="15" customHeight="1" x14ac:dyDescent="0.25">
      <c r="A55" s="2" t="s">
        <v>74</v>
      </c>
      <c r="B55" s="7"/>
      <c r="C55" s="27"/>
      <c r="D55" s="7"/>
      <c r="E55" s="7"/>
      <c r="F55" s="7"/>
      <c r="G55" s="27"/>
    </row>
    <row r="56" spans="1:7" ht="15" customHeight="1" x14ac:dyDescent="0.25">
      <c r="A56" s="9" t="s">
        <v>49</v>
      </c>
      <c r="B56" s="7"/>
      <c r="C56" s="27"/>
      <c r="D56" s="7"/>
      <c r="E56" s="7"/>
      <c r="F56" s="7"/>
      <c r="G56" s="27"/>
    </row>
    <row r="57" spans="1:7" ht="15" customHeight="1" x14ac:dyDescent="0.25">
      <c r="A57" s="9" t="s">
        <v>50</v>
      </c>
      <c r="B57" s="7"/>
      <c r="C57" s="27"/>
      <c r="D57" s="7"/>
      <c r="E57" s="7"/>
      <c r="F57" s="7"/>
      <c r="G57" s="27"/>
    </row>
    <row r="58" spans="1:7" ht="15" customHeight="1" x14ac:dyDescent="0.25">
      <c r="A58" s="9" t="s">
        <v>51</v>
      </c>
      <c r="B58" s="7"/>
      <c r="C58" s="27"/>
      <c r="D58" s="7"/>
      <c r="E58" s="7"/>
      <c r="F58" s="7"/>
      <c r="G58" s="27"/>
    </row>
    <row r="59" spans="1:7" ht="21.75" customHeight="1" x14ac:dyDescent="0.25">
      <c r="A59" s="3" t="s">
        <v>75</v>
      </c>
      <c r="B59" s="7"/>
      <c r="C59" s="27"/>
      <c r="D59" s="7"/>
      <c r="E59" s="7"/>
      <c r="F59" s="7"/>
      <c r="G59" s="27"/>
    </row>
    <row r="60" spans="1:7" ht="15" customHeight="1" x14ac:dyDescent="0.25">
      <c r="A60" s="9" t="s">
        <v>52</v>
      </c>
      <c r="B60" s="7"/>
      <c r="C60" s="27"/>
      <c r="D60" s="7"/>
      <c r="E60" s="7"/>
      <c r="F60" s="7"/>
      <c r="G60" s="27"/>
    </row>
    <row r="61" spans="1:7" ht="15" customHeight="1" x14ac:dyDescent="0.25">
      <c r="A61" s="9" t="s">
        <v>53</v>
      </c>
      <c r="B61" s="7"/>
      <c r="C61" s="27"/>
      <c r="D61" s="7"/>
      <c r="E61" s="7"/>
      <c r="F61" s="7"/>
      <c r="G61" s="27"/>
    </row>
    <row r="62" spans="1:7" ht="15" customHeight="1" x14ac:dyDescent="0.25">
      <c r="A62" s="9" t="s">
        <v>54</v>
      </c>
      <c r="B62" s="7"/>
      <c r="C62" s="27"/>
      <c r="D62" s="7"/>
      <c r="E62" s="7"/>
      <c r="F62" s="7"/>
      <c r="G62" s="27"/>
    </row>
    <row r="63" spans="1:7" ht="15" customHeight="1" x14ac:dyDescent="0.25">
      <c r="A63" s="9" t="s">
        <v>55</v>
      </c>
      <c r="B63" s="7"/>
      <c r="C63" s="27"/>
      <c r="D63" s="7"/>
      <c r="E63" s="7"/>
      <c r="F63" s="7"/>
      <c r="G63" s="27"/>
    </row>
    <row r="64" spans="1:7" ht="22.5" customHeight="1" x14ac:dyDescent="0.25">
      <c r="A64" s="9" t="s">
        <v>56</v>
      </c>
      <c r="B64" s="7"/>
      <c r="C64" s="27"/>
      <c r="D64" s="7"/>
      <c r="E64" s="7"/>
      <c r="F64" s="7"/>
      <c r="G64" s="27"/>
    </row>
    <row r="65" spans="1:7" ht="15" customHeight="1" x14ac:dyDescent="0.25">
      <c r="A65" s="9" t="s">
        <v>57</v>
      </c>
      <c r="B65" s="7"/>
      <c r="C65" s="27"/>
      <c r="D65" s="7"/>
      <c r="E65" s="7"/>
      <c r="F65" s="7"/>
      <c r="G65" s="27"/>
    </row>
    <row r="66" spans="1:7" ht="21.75" customHeight="1" x14ac:dyDescent="0.25">
      <c r="A66" s="9" t="s">
        <v>58</v>
      </c>
      <c r="B66" s="7"/>
      <c r="C66" s="27"/>
      <c r="D66" s="7"/>
      <c r="E66" s="7"/>
      <c r="F66" s="7"/>
      <c r="G66" s="27"/>
    </row>
    <row r="67" spans="1:7" ht="15" customHeight="1" x14ac:dyDescent="0.25">
      <c r="A67" s="2" t="s">
        <v>76</v>
      </c>
      <c r="B67" s="7"/>
      <c r="C67" s="27"/>
      <c r="D67" s="7"/>
      <c r="E67" s="7"/>
      <c r="F67" s="7"/>
      <c r="G67" s="27"/>
    </row>
    <row r="68" spans="1:7" ht="15" customHeight="1" x14ac:dyDescent="0.25">
      <c r="A68" s="9" t="s">
        <v>59</v>
      </c>
      <c r="B68" s="7"/>
      <c r="C68" s="27"/>
      <c r="D68" s="7"/>
      <c r="E68" s="7"/>
      <c r="F68" s="7"/>
      <c r="G68" s="27"/>
    </row>
    <row r="69" spans="1:7" ht="15" customHeight="1" x14ac:dyDescent="0.25">
      <c r="A69" s="9" t="s">
        <v>60</v>
      </c>
      <c r="B69" s="7"/>
      <c r="C69" s="27"/>
      <c r="D69" s="7"/>
      <c r="E69" s="7"/>
      <c r="F69" s="7"/>
      <c r="G69" s="27"/>
    </row>
    <row r="70" spans="1:7" ht="15" customHeight="1" x14ac:dyDescent="0.25">
      <c r="A70" s="9" t="s">
        <v>61</v>
      </c>
      <c r="B70" s="7"/>
      <c r="C70" s="27"/>
      <c r="D70" s="7"/>
      <c r="E70" s="7"/>
      <c r="F70" s="7"/>
      <c r="G70" s="27"/>
    </row>
    <row r="71" spans="1:7" ht="15" customHeight="1" x14ac:dyDescent="0.25">
      <c r="A71" s="2" t="s">
        <v>77</v>
      </c>
      <c r="B71" s="7"/>
      <c r="C71" s="27"/>
      <c r="D71" s="7"/>
      <c r="E71" s="7"/>
      <c r="F71" s="7"/>
      <c r="G71" s="27"/>
    </row>
    <row r="72" spans="1:7" ht="15" customHeight="1" x14ac:dyDescent="0.25">
      <c r="A72" s="9" t="s">
        <v>62</v>
      </c>
      <c r="B72" s="7"/>
      <c r="C72" s="27"/>
      <c r="D72" s="7"/>
      <c r="E72" s="7"/>
      <c r="F72" s="7"/>
      <c r="G72" s="27"/>
    </row>
    <row r="73" spans="1:7" ht="15" customHeight="1" x14ac:dyDescent="0.25">
      <c r="A73" s="9" t="s">
        <v>63</v>
      </c>
      <c r="B73" s="7"/>
      <c r="C73" s="27"/>
      <c r="D73" s="7"/>
      <c r="E73" s="7"/>
      <c r="F73" s="7"/>
      <c r="G73" s="27"/>
    </row>
    <row r="74" spans="1:7" ht="15" customHeight="1" x14ac:dyDescent="0.25">
      <c r="A74" s="9" t="s">
        <v>64</v>
      </c>
      <c r="B74" s="7"/>
      <c r="C74" s="27"/>
      <c r="D74" s="7"/>
      <c r="E74" s="7"/>
      <c r="F74" s="7"/>
      <c r="G74" s="27"/>
    </row>
    <row r="75" spans="1:7" ht="15" customHeight="1" x14ac:dyDescent="0.25">
      <c r="A75" s="9" t="s">
        <v>65</v>
      </c>
      <c r="B75" s="7"/>
      <c r="C75" s="27"/>
      <c r="D75" s="7"/>
      <c r="E75" s="7"/>
      <c r="F75" s="7"/>
      <c r="G75" s="27"/>
    </row>
    <row r="76" spans="1:7" ht="15" customHeight="1" x14ac:dyDescent="0.25">
      <c r="A76" s="9" t="s">
        <v>66</v>
      </c>
      <c r="B76" s="7"/>
      <c r="C76" s="27"/>
      <c r="D76" s="7"/>
      <c r="E76" s="7"/>
      <c r="F76" s="7"/>
      <c r="G76" s="27"/>
    </row>
    <row r="77" spans="1:7" ht="15" customHeight="1" x14ac:dyDescent="0.25">
      <c r="A77" s="9" t="s">
        <v>67</v>
      </c>
      <c r="B77" s="7"/>
      <c r="C77" s="27"/>
      <c r="D77" s="7"/>
      <c r="E77" s="7"/>
      <c r="F77" s="7"/>
      <c r="G77" s="27"/>
    </row>
    <row r="78" spans="1:7" ht="15" customHeight="1" thickBot="1" x14ac:dyDescent="0.3">
      <c r="A78" s="10" t="s">
        <v>68</v>
      </c>
      <c r="B78" s="11"/>
      <c r="C78" s="28"/>
      <c r="D78" s="11"/>
      <c r="E78" s="11"/>
      <c r="F78" s="11"/>
      <c r="G78" s="28"/>
    </row>
    <row r="79" spans="1:7" ht="12.75" customHeight="1" x14ac:dyDescent="0.25"/>
    <row r="80" spans="1:7" ht="15.75" thickBot="1" x14ac:dyDescent="0.3">
      <c r="B80" s="13"/>
      <c r="D80" s="13"/>
      <c r="E80" s="13"/>
      <c r="F80" s="13"/>
    </row>
    <row r="81" spans="1:7" s="4" customFormat="1" ht="15.75" customHeight="1" x14ac:dyDescent="0.2">
      <c r="A81" s="16"/>
      <c r="B81" s="17"/>
      <c r="C81" s="37"/>
      <c r="D81" s="17"/>
      <c r="E81" s="17"/>
      <c r="F81" s="17"/>
      <c r="G81" s="39"/>
    </row>
    <row r="82" spans="1:7" s="4" customFormat="1" ht="15.75" customHeight="1" x14ac:dyDescent="0.2">
      <c r="A82" s="1" t="s">
        <v>78</v>
      </c>
      <c r="B82" s="42">
        <f>B83+B91+B101+B111+B120+B133+B140+B143+B129</f>
        <v>1337947613</v>
      </c>
      <c r="C82" s="43">
        <f>C83+C91+C101+C111+C120+C133+C140+C143+C129</f>
        <v>268274665.28</v>
      </c>
      <c r="D82" s="42">
        <f>D83+D91+D101+D111+D120+D133+D140+D143+D129</f>
        <v>1606222278.2799997</v>
      </c>
      <c r="E82" s="42">
        <f>E83+E91+E101+E120</f>
        <v>1856416203.2979999</v>
      </c>
      <c r="F82" s="42">
        <f>F83+F91+F101+F120</f>
        <v>1477025735.138</v>
      </c>
      <c r="G82" s="43">
        <f t="shared" ref="G82" si="5">G83+G91+G101+G111+G120+G133+G140+G143</f>
        <v>379390468.15999997</v>
      </c>
    </row>
    <row r="83" spans="1:7" s="4" customFormat="1" ht="15.75" customHeight="1" x14ac:dyDescent="0.2">
      <c r="A83" s="2" t="s">
        <v>69</v>
      </c>
      <c r="B83" s="42">
        <f t="shared" ref="B83:G83" si="6">SUM(B84:B90)</f>
        <v>1270759293</v>
      </c>
      <c r="C83" s="43">
        <f t="shared" si="6"/>
        <v>243638945.00999999</v>
      </c>
      <c r="D83" s="42">
        <f>SUM(D84:D90)</f>
        <v>1514398238.0099998</v>
      </c>
      <c r="E83" s="42">
        <f>SUM(E84:E90)</f>
        <v>1775564220.3799999</v>
      </c>
      <c r="F83" s="42">
        <f>SUM(F84:F90)</f>
        <v>1398728313.72</v>
      </c>
      <c r="G83" s="43">
        <f t="shared" si="6"/>
        <v>376835906.65999997</v>
      </c>
    </row>
    <row r="84" spans="1:7" s="4" customFormat="1" ht="15.75" customHeight="1" x14ac:dyDescent="0.2">
      <c r="A84" s="2" t="s">
        <v>7</v>
      </c>
      <c r="B84" s="44">
        <v>587195283</v>
      </c>
      <c r="C84" s="44">
        <v>65039479.030000001</v>
      </c>
      <c r="D84" s="44">
        <v>652234762.02999997</v>
      </c>
      <c r="E84" s="45">
        <v>631653697.00999999</v>
      </c>
      <c r="F84" s="45">
        <v>592009317.88</v>
      </c>
      <c r="G84" s="44">
        <f>E84-F84</f>
        <v>39644379.129999995</v>
      </c>
    </row>
    <row r="85" spans="1:7" s="4" customFormat="1" ht="15.75" customHeight="1" x14ac:dyDescent="0.2">
      <c r="A85" s="2" t="s">
        <v>8</v>
      </c>
      <c r="B85" s="44"/>
      <c r="C85" s="44">
        <v>0</v>
      </c>
      <c r="D85" s="44">
        <v>0</v>
      </c>
      <c r="E85" s="45">
        <v>0</v>
      </c>
      <c r="F85" s="45">
        <v>0</v>
      </c>
      <c r="G85" s="44"/>
    </row>
    <row r="86" spans="1:7" s="4" customFormat="1" ht="15.75" customHeight="1" x14ac:dyDescent="0.2">
      <c r="A86" s="2" t="s">
        <v>9</v>
      </c>
      <c r="B86" s="44">
        <v>339963317</v>
      </c>
      <c r="C86" s="44">
        <v>61361818.450000003</v>
      </c>
      <c r="D86" s="44">
        <v>401325135.44999999</v>
      </c>
      <c r="E86" s="45">
        <v>440881091.06999999</v>
      </c>
      <c r="F86" s="45">
        <v>392936514.32000005</v>
      </c>
      <c r="G86" s="44">
        <f>E86-F86</f>
        <v>47944576.74999994</v>
      </c>
    </row>
    <row r="87" spans="1:7" s="4" customFormat="1" ht="15.75" customHeight="1" x14ac:dyDescent="0.2">
      <c r="A87" s="2" t="s">
        <v>10</v>
      </c>
      <c r="B87" s="44">
        <v>150541486</v>
      </c>
      <c r="C87" s="44">
        <v>75888120.859999999</v>
      </c>
      <c r="D87" s="44">
        <v>226429606.85999998</v>
      </c>
      <c r="E87" s="45">
        <v>220762005.27000001</v>
      </c>
      <c r="F87" s="45">
        <v>214791807.95000002</v>
      </c>
      <c r="G87" s="44">
        <f>E87-F87</f>
        <v>5970197.3199999928</v>
      </c>
    </row>
    <row r="88" spans="1:7" s="4" customFormat="1" ht="15.75" customHeight="1" x14ac:dyDescent="0.2">
      <c r="A88" s="2" t="s">
        <v>11</v>
      </c>
      <c r="B88" s="44">
        <f>161292630-B13</f>
        <v>159292630</v>
      </c>
      <c r="C88" s="44">
        <f>74092086.11-C13</f>
        <v>39419316.549999997</v>
      </c>
      <c r="D88" s="44">
        <f>235384716.11-D13</f>
        <v>198711946.55000001</v>
      </c>
      <c r="E88" s="45">
        <f>478243409.47-E13</f>
        <v>441570639.91000003</v>
      </c>
      <c r="F88" s="45">
        <f>163810698.05-F13</f>
        <v>163810698.05000001</v>
      </c>
      <c r="G88" s="44">
        <f t="shared" ref="G88:G90" si="7">E88-F88</f>
        <v>277759941.86000001</v>
      </c>
    </row>
    <row r="89" spans="1:7" s="4" customFormat="1" ht="15.75" customHeight="1" x14ac:dyDescent="0.2">
      <c r="A89" s="2" t="s">
        <v>12</v>
      </c>
      <c r="B89" s="44"/>
      <c r="C89" s="44"/>
      <c r="D89" s="44"/>
      <c r="E89" s="46"/>
      <c r="F89" s="45"/>
      <c r="G89" s="44"/>
    </row>
    <row r="90" spans="1:7" s="4" customFormat="1" ht="15.75" customHeight="1" x14ac:dyDescent="0.2">
      <c r="A90" s="2" t="s">
        <v>13</v>
      </c>
      <c r="B90" s="44">
        <v>33766577</v>
      </c>
      <c r="C90" s="44">
        <v>1930210.1200000003</v>
      </c>
      <c r="D90" s="44">
        <v>35696787.119999997</v>
      </c>
      <c r="E90" s="45">
        <v>40696787.119999997</v>
      </c>
      <c r="F90" s="45">
        <v>35179975.519999996</v>
      </c>
      <c r="G90" s="44">
        <f t="shared" si="7"/>
        <v>5516811.6000000015</v>
      </c>
    </row>
    <row r="91" spans="1:7" s="4" customFormat="1" ht="22.5" customHeight="1" x14ac:dyDescent="0.2">
      <c r="A91" s="2" t="s">
        <v>70</v>
      </c>
      <c r="B91" s="42">
        <f t="shared" ref="B91:G91" si="8">SUM(B92:B100)</f>
        <v>22355000</v>
      </c>
      <c r="C91" s="43">
        <f>SUM(C92:C100)</f>
        <v>-1169699.1900000002</v>
      </c>
      <c r="D91" s="42">
        <f t="shared" ref="D91" si="9">SUM(D92:D100)</f>
        <v>21185300.809999999</v>
      </c>
      <c r="E91" s="42">
        <f>SUM(E92:E100)</f>
        <v>13546880.228</v>
      </c>
      <c r="F91" s="42">
        <f>SUM(F92:F100)</f>
        <v>13546880.228</v>
      </c>
      <c r="G91" s="43">
        <f t="shared" si="8"/>
        <v>0</v>
      </c>
    </row>
    <row r="92" spans="1:7" s="4" customFormat="1" ht="20.25" customHeight="1" x14ac:dyDescent="0.2">
      <c r="A92" s="2" t="s">
        <v>14</v>
      </c>
      <c r="B92" s="44">
        <v>7370000</v>
      </c>
      <c r="C92" s="44">
        <v>-56418.97000000003</v>
      </c>
      <c r="D92" s="44">
        <v>7313581.0300000003</v>
      </c>
      <c r="E92" s="45">
        <v>5416857.0200000005</v>
      </c>
      <c r="F92" s="45">
        <v>5416857.0200000005</v>
      </c>
      <c r="G92" s="44">
        <f t="shared" ref="G92:G100" si="10">E92-F92</f>
        <v>0</v>
      </c>
    </row>
    <row r="93" spans="1:7" s="4" customFormat="1" ht="15.75" customHeight="1" x14ac:dyDescent="0.2">
      <c r="A93" s="2" t="s">
        <v>15</v>
      </c>
      <c r="B93" s="44">
        <v>775000</v>
      </c>
      <c r="C93" s="44">
        <v>-128481.51000000001</v>
      </c>
      <c r="D93" s="44">
        <v>646518.49</v>
      </c>
      <c r="E93" s="45">
        <v>635263.01</v>
      </c>
      <c r="F93" s="45">
        <v>635263.01</v>
      </c>
      <c r="G93" s="44">
        <f t="shared" si="10"/>
        <v>0</v>
      </c>
    </row>
    <row r="94" spans="1:7" s="4" customFormat="1" ht="22.5" customHeight="1" x14ac:dyDescent="0.2">
      <c r="A94" s="2" t="s">
        <v>79</v>
      </c>
      <c r="B94" s="44">
        <v>0</v>
      </c>
      <c r="C94" s="53"/>
      <c r="D94" s="44"/>
      <c r="E94" s="46"/>
      <c r="F94" s="45">
        <f t="shared" ref="F94:F98" si="11">E94</f>
        <v>0</v>
      </c>
      <c r="G94" s="44"/>
    </row>
    <row r="95" spans="1:7" s="4" customFormat="1" ht="15.75" customHeight="1" x14ac:dyDescent="0.2">
      <c r="A95" s="2" t="s">
        <v>17</v>
      </c>
      <c r="B95" s="44">
        <f>5710000-B20</f>
        <v>4460000</v>
      </c>
      <c r="C95" s="44">
        <f>-1887265.04-C20</f>
        <v>-637265.04</v>
      </c>
      <c r="D95" s="44">
        <v>3822734.96</v>
      </c>
      <c r="E95" s="45">
        <v>1937634.4400000002</v>
      </c>
      <c r="F95" s="45">
        <v>1937634.4400000002</v>
      </c>
      <c r="G95" s="44">
        <f t="shared" si="10"/>
        <v>0</v>
      </c>
    </row>
    <row r="96" spans="1:7" s="4" customFormat="1" ht="15.75" customHeight="1" x14ac:dyDescent="0.2">
      <c r="A96" s="2" t="s">
        <v>18</v>
      </c>
      <c r="B96" s="44">
        <f>1650000-B21</f>
        <v>1450000</v>
      </c>
      <c r="C96" s="44">
        <f>-79211.5-C21</f>
        <v>120788.5</v>
      </c>
      <c r="D96" s="44">
        <v>1570788.5</v>
      </c>
      <c r="E96" s="45">
        <v>536404.01799999992</v>
      </c>
      <c r="F96" s="45">
        <f t="shared" si="11"/>
        <v>536404.01799999992</v>
      </c>
      <c r="G96" s="44">
        <f t="shared" si="10"/>
        <v>0</v>
      </c>
    </row>
    <row r="97" spans="1:7" s="4" customFormat="1" ht="15.75" customHeight="1" x14ac:dyDescent="0.2">
      <c r="A97" s="2" t="s">
        <v>19</v>
      </c>
      <c r="B97" s="44">
        <v>4600000</v>
      </c>
      <c r="C97" s="44">
        <v>140724.10999999999</v>
      </c>
      <c r="D97" s="44">
        <v>4740724.1100000003</v>
      </c>
      <c r="E97" s="45">
        <v>3902081.75</v>
      </c>
      <c r="F97" s="45">
        <v>3902081.75</v>
      </c>
      <c r="G97" s="44">
        <f t="shared" si="10"/>
        <v>0</v>
      </c>
    </row>
    <row r="98" spans="1:7" s="4" customFormat="1" ht="23.25" customHeight="1" x14ac:dyDescent="0.2">
      <c r="A98" s="2" t="s">
        <v>20</v>
      </c>
      <c r="B98" s="44">
        <v>1800000</v>
      </c>
      <c r="C98" s="44">
        <v>-514382.98</v>
      </c>
      <c r="D98" s="44">
        <v>1285617.02</v>
      </c>
      <c r="E98" s="45">
        <v>107111.70000000001</v>
      </c>
      <c r="F98" s="45">
        <f t="shared" si="11"/>
        <v>107111.70000000001</v>
      </c>
      <c r="G98" s="44">
        <f t="shared" si="10"/>
        <v>0</v>
      </c>
    </row>
    <row r="99" spans="1:7" s="4" customFormat="1" ht="15.75" customHeight="1" x14ac:dyDescent="0.2">
      <c r="A99" s="2" t="s">
        <v>21</v>
      </c>
      <c r="B99" s="44"/>
      <c r="C99" s="53"/>
      <c r="D99" s="44"/>
      <c r="E99" s="46"/>
      <c r="F99" s="46"/>
      <c r="G99" s="44"/>
    </row>
    <row r="100" spans="1:7" s="4" customFormat="1" ht="15.75" customHeight="1" x14ac:dyDescent="0.2">
      <c r="A100" s="2" t="s">
        <v>22</v>
      </c>
      <c r="B100" s="58">
        <v>1900000</v>
      </c>
      <c r="C100" s="58">
        <f>-82802.3-C25</f>
        <v>-94663.3</v>
      </c>
      <c r="D100" s="58">
        <f>1817197.7-D25</f>
        <v>1805336.7</v>
      </c>
      <c r="E100" s="57">
        <f>1023389.29-E25</f>
        <v>1011528.29</v>
      </c>
      <c r="F100" s="57">
        <f>1023389.29-F25</f>
        <v>1011528.29</v>
      </c>
      <c r="G100" s="58">
        <f t="shared" si="10"/>
        <v>0</v>
      </c>
    </row>
    <row r="101" spans="1:7" s="4" customFormat="1" ht="15.75" customHeight="1" x14ac:dyDescent="0.2">
      <c r="A101" s="2" t="s">
        <v>71</v>
      </c>
      <c r="B101" s="42">
        <f t="shared" ref="B101:G101" si="12">SUM(B102:B110)</f>
        <v>44833320</v>
      </c>
      <c r="C101" s="43">
        <f t="shared" si="12"/>
        <v>25798946.660000004</v>
      </c>
      <c r="D101" s="42">
        <f>SUM(D102:D110)</f>
        <v>70632266.659999996</v>
      </c>
      <c r="E101" s="42">
        <f>SUM(E102:E110)</f>
        <v>67305102.689999998</v>
      </c>
      <c r="F101" s="42">
        <f>SUM(F102:F110)</f>
        <v>64750541.189999998</v>
      </c>
      <c r="G101" s="43">
        <f t="shared" si="12"/>
        <v>2554561.5</v>
      </c>
    </row>
    <row r="102" spans="1:7" s="4" customFormat="1" ht="15.75" customHeight="1" x14ac:dyDescent="0.2">
      <c r="A102" s="2" t="s">
        <v>23</v>
      </c>
      <c r="B102" s="44">
        <v>12505000</v>
      </c>
      <c r="C102" s="44">
        <v>634752.53</v>
      </c>
      <c r="D102" s="44">
        <v>13139752.529999999</v>
      </c>
      <c r="E102" s="45">
        <v>13134954.92</v>
      </c>
      <c r="F102" s="45">
        <v>13134954.92</v>
      </c>
      <c r="G102" s="44">
        <f t="shared" ref="G102:G109" si="13">E102-F102</f>
        <v>0</v>
      </c>
    </row>
    <row r="103" spans="1:7" s="4" customFormat="1" ht="15.75" customHeight="1" x14ac:dyDescent="0.2">
      <c r="A103" s="2" t="s">
        <v>24</v>
      </c>
      <c r="B103" s="44">
        <v>7750000</v>
      </c>
      <c r="C103" s="44">
        <v>-1281523.2300000002</v>
      </c>
      <c r="D103" s="44">
        <v>6468476.7699999996</v>
      </c>
      <c r="E103" s="45">
        <v>6468476.7699999996</v>
      </c>
      <c r="F103" s="45">
        <v>6468476.7699999996</v>
      </c>
      <c r="G103" s="44">
        <f t="shared" si="13"/>
        <v>0</v>
      </c>
    </row>
    <row r="104" spans="1:7" s="4" customFormat="1" ht="21.75" customHeight="1" x14ac:dyDescent="0.2">
      <c r="A104" s="2" t="s">
        <v>80</v>
      </c>
      <c r="B104" s="58">
        <f>7200000-B29</f>
        <v>6600000</v>
      </c>
      <c r="C104" s="58">
        <f>-4071028.62-C29</f>
        <v>-3761028.62</v>
      </c>
      <c r="D104" s="58">
        <f>3128971.38-D29</f>
        <v>2838971.38</v>
      </c>
      <c r="E104" s="58">
        <f>3077079.66-E29</f>
        <v>2787079.66</v>
      </c>
      <c r="F104" s="58">
        <f>2649479.66-F29</f>
        <v>2359479.66</v>
      </c>
      <c r="G104" s="58">
        <f t="shared" si="13"/>
        <v>427600</v>
      </c>
    </row>
    <row r="105" spans="1:7" s="4" customFormat="1" ht="15.75" customHeight="1" x14ac:dyDescent="0.2">
      <c r="A105" s="2" t="s">
        <v>26</v>
      </c>
      <c r="B105" s="58">
        <f>1050000-B30</f>
        <v>1050000</v>
      </c>
      <c r="C105" s="58">
        <f>-432185.94-C30</f>
        <v>-477599.14</v>
      </c>
      <c r="D105" s="58">
        <f>617814.06-D30</f>
        <v>572400.8600000001</v>
      </c>
      <c r="E105" s="58">
        <f>558261.2-E30</f>
        <v>512847.99999999994</v>
      </c>
      <c r="F105" s="58">
        <f>558261.2-F30</f>
        <v>512847.99999999994</v>
      </c>
      <c r="G105" s="58">
        <f t="shared" si="13"/>
        <v>0</v>
      </c>
    </row>
    <row r="106" spans="1:7" s="4" customFormat="1" ht="22.5" customHeight="1" x14ac:dyDescent="0.2">
      <c r="A106" s="2" t="s">
        <v>27</v>
      </c>
      <c r="B106" s="44">
        <v>3900000</v>
      </c>
      <c r="C106" s="44">
        <v>-2842112.02</v>
      </c>
      <c r="D106" s="44">
        <v>1057887.98</v>
      </c>
      <c r="E106" s="44">
        <v>589163.65999999992</v>
      </c>
      <c r="F106" s="44">
        <v>589163.65999999992</v>
      </c>
      <c r="G106" s="44">
        <f t="shared" si="13"/>
        <v>0</v>
      </c>
    </row>
    <row r="107" spans="1:7" s="4" customFormat="1" ht="15.75" customHeight="1" x14ac:dyDescent="0.2">
      <c r="A107" s="2" t="s">
        <v>81</v>
      </c>
      <c r="B107" s="44">
        <v>200000</v>
      </c>
      <c r="C107" s="44">
        <v>0</v>
      </c>
      <c r="D107" s="44">
        <v>200000</v>
      </c>
      <c r="E107" s="44">
        <v>11409</v>
      </c>
      <c r="F107" s="44">
        <v>11409</v>
      </c>
      <c r="G107" s="44">
        <f t="shared" si="13"/>
        <v>0</v>
      </c>
    </row>
    <row r="108" spans="1:7" s="4" customFormat="1" ht="15.75" customHeight="1" x14ac:dyDescent="0.2">
      <c r="A108" s="2" t="s">
        <v>29</v>
      </c>
      <c r="B108" s="58">
        <f>4300000-B33</f>
        <v>3000000</v>
      </c>
      <c r="C108" s="58">
        <f>-552511.84-C33</f>
        <v>-953811.84</v>
      </c>
      <c r="D108" s="58">
        <f>3747488.16-D33</f>
        <v>2046188.1600000001</v>
      </c>
      <c r="E108" s="58">
        <f>2714532.92-E33</f>
        <v>1013232.9199999999</v>
      </c>
      <c r="F108" s="58">
        <f>1175017.42-F33</f>
        <v>1009717.4199999999</v>
      </c>
      <c r="G108" s="58">
        <f>E108-F108</f>
        <v>3515.5</v>
      </c>
    </row>
    <row r="109" spans="1:7" s="4" customFormat="1" ht="15.75" customHeight="1" x14ac:dyDescent="0.2">
      <c r="A109" s="2" t="s">
        <v>30</v>
      </c>
      <c r="B109" s="58">
        <f>3750000-B34</f>
        <v>3000000</v>
      </c>
      <c r="C109" s="58">
        <f>-2053749.04-C34</f>
        <v>-1388449.04</v>
      </c>
      <c r="D109" s="58">
        <f>1696250.96-D34</f>
        <v>1611550.96</v>
      </c>
      <c r="E109" s="58">
        <f>967521.25-E34</f>
        <v>882821.25</v>
      </c>
      <c r="F109" s="58">
        <f>967521.25-F34</f>
        <v>882821.25</v>
      </c>
      <c r="G109" s="58">
        <f t="shared" si="13"/>
        <v>0</v>
      </c>
    </row>
    <row r="110" spans="1:7" s="4" customFormat="1" ht="15.75" customHeight="1" x14ac:dyDescent="0.2">
      <c r="A110" s="2" t="s">
        <v>31</v>
      </c>
      <c r="B110" s="58">
        <f>6828320-B35</f>
        <v>6828320</v>
      </c>
      <c r="C110" s="58">
        <f>35926718.02-C35</f>
        <v>35868718.020000003</v>
      </c>
      <c r="D110" s="58">
        <f>42755038.02-D35</f>
        <v>42697038.020000003</v>
      </c>
      <c r="E110" s="58">
        <f>41963116.51-E35</f>
        <v>41905116.509999998</v>
      </c>
      <c r="F110" s="58">
        <f>39839670.51-F35</f>
        <v>39781670.509999998</v>
      </c>
      <c r="G110" s="58">
        <f>E110-F110</f>
        <v>2123446</v>
      </c>
    </row>
    <row r="111" spans="1:7" s="4" customFormat="1" ht="21.75" customHeight="1" x14ac:dyDescent="0.2">
      <c r="A111" s="3" t="s">
        <v>72</v>
      </c>
      <c r="B111" s="43">
        <f t="shared" ref="B111:G111" si="14">SUM(B112:B119)</f>
        <v>0</v>
      </c>
      <c r="C111" s="43">
        <f t="shared" si="14"/>
        <v>0</v>
      </c>
      <c r="D111" s="43">
        <f>SUM(D112:D119)</f>
        <v>0</v>
      </c>
      <c r="E111" s="43">
        <f t="shared" ref="E111:F111" si="15">SUM(E112:E119)</f>
        <v>0</v>
      </c>
      <c r="F111" s="43">
        <f t="shared" si="15"/>
        <v>0</v>
      </c>
      <c r="G111" s="43">
        <f t="shared" si="14"/>
        <v>0</v>
      </c>
    </row>
    <row r="112" spans="1:7" s="4" customFormat="1" ht="15.75" customHeight="1" x14ac:dyDescent="0.2">
      <c r="A112" s="2" t="s">
        <v>82</v>
      </c>
      <c r="B112" s="44"/>
      <c r="C112" s="44"/>
      <c r="D112" s="44"/>
      <c r="E112" s="44"/>
      <c r="F112" s="44"/>
      <c r="G112" s="44"/>
    </row>
    <row r="113" spans="1:7" s="4" customFormat="1" ht="15.75" customHeight="1" x14ac:dyDescent="0.2">
      <c r="A113" s="2" t="s">
        <v>33</v>
      </c>
      <c r="B113" s="46"/>
      <c r="C113" s="44"/>
      <c r="D113" s="46"/>
      <c r="E113" s="46"/>
      <c r="F113" s="46"/>
      <c r="G113" s="44"/>
    </row>
    <row r="114" spans="1:7" s="4" customFormat="1" ht="15.75" customHeight="1" x14ac:dyDescent="0.2">
      <c r="A114" s="2" t="s">
        <v>83</v>
      </c>
      <c r="B114" s="44">
        <v>0</v>
      </c>
      <c r="C114" s="44">
        <v>0</v>
      </c>
      <c r="D114" s="44">
        <f>C114+B114</f>
        <v>0</v>
      </c>
      <c r="E114" s="46"/>
      <c r="F114" s="46"/>
      <c r="G114" s="44">
        <v>0</v>
      </c>
    </row>
    <row r="115" spans="1:7" s="4" customFormat="1" ht="15.75" customHeight="1" x14ac:dyDescent="0.2">
      <c r="A115" s="2" t="s">
        <v>36</v>
      </c>
      <c r="B115" s="46"/>
      <c r="C115" s="53"/>
      <c r="D115" s="46"/>
      <c r="E115" s="46"/>
      <c r="F115" s="46"/>
      <c r="G115" s="44"/>
    </row>
    <row r="116" spans="1:7" s="4" customFormat="1" ht="15.75" customHeight="1" x14ac:dyDescent="0.2">
      <c r="A116" s="2" t="s">
        <v>84</v>
      </c>
      <c r="B116" s="46"/>
      <c r="C116" s="53"/>
      <c r="D116" s="46"/>
      <c r="E116" s="46"/>
      <c r="F116" s="46"/>
      <c r="G116" s="44"/>
    </row>
    <row r="117" spans="1:7" s="4" customFormat="1" ht="15.75" customHeight="1" x14ac:dyDescent="0.2">
      <c r="A117" s="2" t="s">
        <v>38</v>
      </c>
      <c r="B117" s="46"/>
      <c r="C117" s="53"/>
      <c r="D117" s="46"/>
      <c r="E117" s="46"/>
      <c r="F117" s="46"/>
      <c r="G117" s="44"/>
    </row>
    <row r="118" spans="1:7" s="4" customFormat="1" ht="15.75" customHeight="1" x14ac:dyDescent="0.2">
      <c r="A118" s="2" t="s">
        <v>39</v>
      </c>
      <c r="B118" s="46"/>
      <c r="C118" s="53"/>
      <c r="D118" s="45"/>
      <c r="E118" s="46"/>
      <c r="F118" s="46"/>
      <c r="G118" s="44"/>
    </row>
    <row r="119" spans="1:7" s="4" customFormat="1" ht="15.75" customHeight="1" x14ac:dyDescent="0.2">
      <c r="A119" s="2" t="s">
        <v>40</v>
      </c>
      <c r="B119" s="46"/>
      <c r="C119" s="44"/>
      <c r="D119" s="46"/>
      <c r="E119" s="46"/>
      <c r="F119" s="46"/>
      <c r="G119" s="44"/>
    </row>
    <row r="120" spans="1:7" s="4" customFormat="1" ht="21.75" customHeight="1" x14ac:dyDescent="0.2">
      <c r="A120" s="3" t="s">
        <v>73</v>
      </c>
      <c r="B120" s="42">
        <f t="shared" ref="B120:G120" si="16">SUM(B121:B128)</f>
        <v>0</v>
      </c>
      <c r="C120" s="43">
        <f t="shared" si="16"/>
        <v>6472.7999999998137</v>
      </c>
      <c r="D120" s="42">
        <f>SUM(D121:D128)</f>
        <v>6472.7999999999884</v>
      </c>
      <c r="E120" s="42">
        <f>SUM(E121:E129)</f>
        <v>0</v>
      </c>
      <c r="F120" s="42">
        <f>SUM(F121:F129)</f>
        <v>0</v>
      </c>
      <c r="G120" s="43">
        <f t="shared" si="16"/>
        <v>0</v>
      </c>
    </row>
    <row r="121" spans="1:7" s="4" customFormat="1" ht="15.75" customHeight="1" x14ac:dyDescent="0.2">
      <c r="A121" s="2" t="s">
        <v>41</v>
      </c>
      <c r="B121" s="55">
        <f>3250000-B47</f>
        <v>0</v>
      </c>
      <c r="C121" s="55">
        <f>-3064474.04-C47</f>
        <v>6472.7999999998137</v>
      </c>
      <c r="D121" s="55">
        <f>185525.96-D47</f>
        <v>6472.7999999999884</v>
      </c>
      <c r="E121" s="56">
        <f>179053.16-E47</f>
        <v>0</v>
      </c>
      <c r="F121" s="56">
        <f>179053.16-F47</f>
        <v>0</v>
      </c>
      <c r="G121" s="55">
        <f>E121-F121</f>
        <v>0</v>
      </c>
    </row>
    <row r="122" spans="1:7" s="4" customFormat="1" ht="15.75" customHeight="1" x14ac:dyDescent="0.2">
      <c r="A122" s="2" t="s">
        <v>85</v>
      </c>
      <c r="B122" s="44">
        <v>0</v>
      </c>
      <c r="C122" s="44">
        <v>0</v>
      </c>
      <c r="D122" s="44">
        <v>0</v>
      </c>
      <c r="E122" s="45">
        <v>0</v>
      </c>
      <c r="F122" s="45">
        <f t="shared" ref="F122:F123" si="17">E122</f>
        <v>0</v>
      </c>
      <c r="G122" s="44">
        <f>E122-F122</f>
        <v>0</v>
      </c>
    </row>
    <row r="123" spans="1:7" s="4" customFormat="1" ht="15.75" customHeight="1" x14ac:dyDescent="0.2">
      <c r="A123" s="2" t="s">
        <v>86</v>
      </c>
      <c r="B123" s="44">
        <v>0</v>
      </c>
      <c r="C123" s="44">
        <v>0</v>
      </c>
      <c r="D123" s="44">
        <v>0</v>
      </c>
      <c r="E123" s="44">
        <v>0</v>
      </c>
      <c r="F123" s="45">
        <f t="shared" si="17"/>
        <v>0</v>
      </c>
      <c r="G123" s="44">
        <f>E123-F123</f>
        <v>0</v>
      </c>
    </row>
    <row r="124" spans="1:7" s="4" customFormat="1" ht="15.75" customHeight="1" x14ac:dyDescent="0.2">
      <c r="A124" s="2" t="s">
        <v>44</v>
      </c>
      <c r="B124" s="44">
        <v>0</v>
      </c>
      <c r="C124" s="44"/>
      <c r="D124" s="44">
        <v>0</v>
      </c>
      <c r="E124" s="46"/>
      <c r="F124" s="45">
        <v>0</v>
      </c>
      <c r="G124" s="44"/>
    </row>
    <row r="125" spans="1:7" s="4" customFormat="1" ht="15.75" customHeight="1" x14ac:dyDescent="0.2">
      <c r="A125" s="2" t="s">
        <v>45</v>
      </c>
      <c r="B125" s="44">
        <v>0</v>
      </c>
      <c r="C125" s="53"/>
      <c r="D125" s="44">
        <v>0</v>
      </c>
      <c r="E125" s="46"/>
      <c r="F125" s="45">
        <v>0</v>
      </c>
      <c r="G125" s="44"/>
    </row>
    <row r="126" spans="1:7" s="4" customFormat="1" ht="15.75" customHeight="1" x14ac:dyDescent="0.2">
      <c r="A126" s="2" t="s">
        <v>87</v>
      </c>
      <c r="B126" s="44">
        <v>0</v>
      </c>
      <c r="C126" s="44">
        <v>0</v>
      </c>
      <c r="D126" s="44">
        <v>0</v>
      </c>
      <c r="E126" s="45">
        <v>0</v>
      </c>
      <c r="F126" s="45">
        <v>0</v>
      </c>
      <c r="G126" s="44">
        <f>E126-F126</f>
        <v>0</v>
      </c>
    </row>
    <row r="127" spans="1:7" s="4" customFormat="1" ht="15.75" customHeight="1" x14ac:dyDescent="0.2">
      <c r="A127" s="2" t="s">
        <v>47</v>
      </c>
      <c r="B127" s="44"/>
      <c r="C127" s="53"/>
      <c r="D127" s="44"/>
      <c r="E127" s="54"/>
      <c r="F127" s="54"/>
      <c r="G127" s="44"/>
    </row>
    <row r="128" spans="1:7" s="4" customFormat="1" ht="15.75" customHeight="1" x14ac:dyDescent="0.2">
      <c r="A128" s="2" t="s">
        <v>48</v>
      </c>
      <c r="B128" s="3"/>
      <c r="C128" s="19"/>
      <c r="D128" s="3"/>
      <c r="E128" s="7"/>
      <c r="F128" s="7"/>
      <c r="G128" s="19"/>
    </row>
    <row r="129" spans="1:7" s="36" customFormat="1" ht="15.75" customHeight="1" x14ac:dyDescent="0.2">
      <c r="A129" s="35" t="s">
        <v>74</v>
      </c>
      <c r="B129" s="18">
        <f>B130+B131+B132</f>
        <v>0</v>
      </c>
      <c r="C129" s="20">
        <f>C130+C131+C132</f>
        <v>0</v>
      </c>
      <c r="D129" s="18">
        <f>D130+D131+D132</f>
        <v>0</v>
      </c>
      <c r="E129" s="7"/>
      <c r="F129" s="7"/>
      <c r="G129" s="20">
        <f t="shared" ref="G129" si="18">G130+G131+G132</f>
        <v>0</v>
      </c>
    </row>
    <row r="130" spans="1:7" s="4" customFormat="1" ht="15.75" customHeight="1" x14ac:dyDescent="0.2">
      <c r="A130" s="2" t="s">
        <v>88</v>
      </c>
      <c r="B130" s="19">
        <v>0</v>
      </c>
      <c r="C130" s="19">
        <v>0</v>
      </c>
      <c r="D130" s="19">
        <f>C130+B130</f>
        <v>0</v>
      </c>
      <c r="E130" s="7"/>
      <c r="F130" s="7"/>
      <c r="G130" s="19">
        <v>0</v>
      </c>
    </row>
    <row r="131" spans="1:7" s="4" customFormat="1" ht="15.75" customHeight="1" x14ac:dyDescent="0.2">
      <c r="A131" s="2" t="s">
        <v>50</v>
      </c>
      <c r="B131" s="3"/>
      <c r="C131" s="24"/>
      <c r="D131" s="3"/>
      <c r="E131" s="7"/>
      <c r="F131" s="7"/>
      <c r="G131" s="19"/>
    </row>
    <row r="132" spans="1:7" s="4" customFormat="1" ht="15.75" customHeight="1" x14ac:dyDescent="0.2">
      <c r="A132" s="2" t="s">
        <v>51</v>
      </c>
      <c r="B132" s="3"/>
      <c r="C132" s="24"/>
      <c r="D132" s="3"/>
      <c r="E132" s="7"/>
      <c r="F132" s="7"/>
      <c r="G132" s="19"/>
    </row>
    <row r="133" spans="1:7" s="4" customFormat="1" ht="21.75" customHeight="1" x14ac:dyDescent="0.2">
      <c r="A133" s="3" t="s">
        <v>75</v>
      </c>
      <c r="B133" s="3"/>
      <c r="C133" s="24"/>
      <c r="D133" s="3"/>
      <c r="E133" s="7"/>
      <c r="F133" s="7"/>
      <c r="G133" s="19"/>
    </row>
    <row r="134" spans="1:7" s="4" customFormat="1" ht="15.75" customHeight="1" x14ac:dyDescent="0.2">
      <c r="A134" s="2" t="s">
        <v>89</v>
      </c>
      <c r="B134" s="3"/>
      <c r="C134" s="24"/>
      <c r="D134" s="3"/>
      <c r="E134" s="7"/>
      <c r="F134" s="7"/>
      <c r="G134" s="19"/>
    </row>
    <row r="135" spans="1:7" s="4" customFormat="1" ht="15.75" customHeight="1" x14ac:dyDescent="0.2">
      <c r="A135" s="2" t="s">
        <v>53</v>
      </c>
      <c r="B135" s="3"/>
      <c r="C135" s="24"/>
      <c r="D135" s="3"/>
      <c r="E135" s="7"/>
      <c r="F135" s="7"/>
      <c r="G135" s="19"/>
    </row>
    <row r="136" spans="1:7" s="4" customFormat="1" ht="15.75" customHeight="1" x14ac:dyDescent="0.2">
      <c r="A136" s="2" t="s">
        <v>90</v>
      </c>
      <c r="B136" s="3"/>
      <c r="C136" s="24"/>
      <c r="D136" s="3"/>
      <c r="E136" s="7"/>
      <c r="F136" s="7"/>
      <c r="G136" s="19"/>
    </row>
    <row r="137" spans="1:7" s="4" customFormat="1" ht="21.75" customHeight="1" x14ac:dyDescent="0.2">
      <c r="A137" s="2" t="s">
        <v>56</v>
      </c>
      <c r="B137" s="3"/>
      <c r="C137" s="24"/>
      <c r="D137" s="3"/>
      <c r="E137" s="7"/>
      <c r="F137" s="7"/>
      <c r="G137" s="19"/>
    </row>
    <row r="138" spans="1:7" s="4" customFormat="1" ht="15.75" customHeight="1" x14ac:dyDescent="0.2">
      <c r="A138" s="2" t="s">
        <v>57</v>
      </c>
      <c r="B138" s="3"/>
      <c r="C138" s="24"/>
      <c r="D138" s="3"/>
      <c r="E138" s="7"/>
      <c r="F138" s="7"/>
      <c r="G138" s="19"/>
    </row>
    <row r="139" spans="1:7" s="4" customFormat="1" ht="15.75" customHeight="1" x14ac:dyDescent="0.2">
      <c r="A139" s="2" t="s">
        <v>58</v>
      </c>
      <c r="B139" s="3"/>
      <c r="C139" s="24"/>
      <c r="D139" s="3"/>
      <c r="E139" s="7"/>
      <c r="F139" s="7"/>
      <c r="G139" s="19"/>
    </row>
    <row r="140" spans="1:7" s="4" customFormat="1" ht="15.75" customHeight="1" x14ac:dyDescent="0.2">
      <c r="A140" s="30" t="s">
        <v>76</v>
      </c>
      <c r="B140" s="3"/>
      <c r="C140" s="24"/>
      <c r="D140" s="3"/>
      <c r="E140" s="7"/>
      <c r="F140" s="7"/>
      <c r="G140" s="19"/>
    </row>
    <row r="141" spans="1:7" s="4" customFormat="1" ht="15.75" customHeight="1" x14ac:dyDescent="0.2">
      <c r="A141" s="2" t="s">
        <v>59</v>
      </c>
      <c r="B141" s="3"/>
      <c r="C141" s="24"/>
      <c r="D141" s="3"/>
      <c r="E141" s="7"/>
      <c r="F141" s="7"/>
      <c r="G141" s="19"/>
    </row>
    <row r="142" spans="1:7" s="4" customFormat="1" ht="15.75" customHeight="1" x14ac:dyDescent="0.2">
      <c r="A142" s="2" t="s">
        <v>91</v>
      </c>
      <c r="B142" s="3"/>
      <c r="C142" s="24"/>
      <c r="D142" s="3"/>
      <c r="E142" s="7"/>
      <c r="F142" s="7"/>
      <c r="G142" s="19"/>
    </row>
    <row r="143" spans="1:7" s="4" customFormat="1" ht="15.75" customHeight="1" x14ac:dyDescent="0.2">
      <c r="A143" s="31" t="s">
        <v>92</v>
      </c>
      <c r="B143" s="3"/>
      <c r="C143" s="24"/>
      <c r="D143" s="3"/>
      <c r="E143" s="7"/>
      <c r="F143" s="7"/>
      <c r="G143" s="19"/>
    </row>
    <row r="144" spans="1:7" s="4" customFormat="1" ht="15.75" customHeight="1" x14ac:dyDescent="0.2">
      <c r="A144" s="2" t="s">
        <v>93</v>
      </c>
      <c r="B144" s="3"/>
      <c r="C144" s="24"/>
      <c r="D144" s="3"/>
      <c r="E144" s="7"/>
      <c r="F144" s="7"/>
      <c r="G144" s="19"/>
    </row>
    <row r="145" spans="1:7" s="4" customFormat="1" ht="15.75" customHeight="1" x14ac:dyDescent="0.2">
      <c r="A145" s="2" t="s">
        <v>63</v>
      </c>
      <c r="B145" s="3"/>
      <c r="C145" s="24"/>
      <c r="D145" s="3"/>
      <c r="E145" s="7"/>
      <c r="F145" s="7"/>
      <c r="G145" s="19"/>
    </row>
    <row r="146" spans="1:7" s="4" customFormat="1" ht="15.75" customHeight="1" x14ac:dyDescent="0.2">
      <c r="A146" s="2" t="s">
        <v>64</v>
      </c>
      <c r="B146" s="3"/>
      <c r="C146" s="24"/>
      <c r="D146" s="3"/>
      <c r="E146" s="7"/>
      <c r="F146" s="7"/>
      <c r="G146" s="19"/>
    </row>
    <row r="147" spans="1:7" s="4" customFormat="1" ht="15.75" customHeight="1" x14ac:dyDescent="0.2">
      <c r="A147" s="2" t="s">
        <v>65</v>
      </c>
      <c r="B147" s="3"/>
      <c r="C147" s="24"/>
      <c r="D147" s="3"/>
      <c r="E147" s="3"/>
      <c r="F147" s="3"/>
      <c r="G147" s="19"/>
    </row>
    <row r="148" spans="1:7" s="4" customFormat="1" ht="15.75" customHeight="1" x14ac:dyDescent="0.2">
      <c r="A148" s="2" t="s">
        <v>66</v>
      </c>
      <c r="B148" s="3"/>
      <c r="C148" s="24"/>
      <c r="D148" s="3"/>
      <c r="E148" s="3"/>
      <c r="F148" s="3"/>
      <c r="G148" s="19"/>
    </row>
    <row r="149" spans="1:7" s="4" customFormat="1" ht="15.75" customHeight="1" x14ac:dyDescent="0.2">
      <c r="A149" s="2" t="s">
        <v>67</v>
      </c>
      <c r="B149" s="3"/>
      <c r="C149" s="24"/>
      <c r="D149" s="3"/>
      <c r="E149" s="3"/>
      <c r="F149" s="3"/>
      <c r="G149" s="19"/>
    </row>
    <row r="150" spans="1:7" s="4" customFormat="1" ht="15.75" customHeight="1" x14ac:dyDescent="0.2">
      <c r="A150" s="2" t="s">
        <v>68</v>
      </c>
      <c r="B150" s="3"/>
      <c r="C150" s="24"/>
      <c r="D150" s="3"/>
      <c r="E150" s="3"/>
      <c r="F150" s="3"/>
      <c r="G150" s="19"/>
    </row>
    <row r="151" spans="1:7" s="4" customFormat="1" ht="15.75" customHeight="1" x14ac:dyDescent="0.2">
      <c r="A151" s="1"/>
      <c r="B151" s="3"/>
      <c r="C151" s="24"/>
      <c r="D151" s="3"/>
      <c r="E151" s="3"/>
      <c r="F151" s="3"/>
      <c r="G151" s="19"/>
    </row>
    <row r="152" spans="1:7" s="4" customFormat="1" ht="15.75" customHeight="1" thickBot="1" x14ac:dyDescent="0.25">
      <c r="A152" s="32" t="s">
        <v>94</v>
      </c>
      <c r="B152" s="21">
        <f>B7+B82</f>
        <v>1374747613</v>
      </c>
      <c r="C152" s="38">
        <f t="shared" ref="C152:F152" si="19">C7+C82</f>
        <v>270577314.27999997</v>
      </c>
      <c r="D152" s="21">
        <f>D7+D82</f>
        <v>1645324927.2799997</v>
      </c>
      <c r="E152" s="21">
        <f>E7+E82</f>
        <v>1895518852.2979999</v>
      </c>
      <c r="F152" s="21">
        <f t="shared" si="19"/>
        <v>1477919614.5780001</v>
      </c>
      <c r="G152" s="38">
        <f>E152-F152</f>
        <v>417599237.71999979</v>
      </c>
    </row>
    <row r="153" spans="1:7" s="4" customFormat="1" ht="8.25" customHeight="1" x14ac:dyDescent="0.2">
      <c r="C153" s="33"/>
      <c r="F153" s="23"/>
      <c r="G153" s="33"/>
    </row>
    <row r="154" spans="1:7" s="22" customFormat="1" ht="12.75" x14ac:dyDescent="0.2">
      <c r="A154" s="59" t="s">
        <v>100</v>
      </c>
      <c r="B154" s="59"/>
      <c r="C154" s="59"/>
      <c r="D154" s="59"/>
      <c r="E154" s="59"/>
      <c r="F154" s="59"/>
      <c r="G154" s="40"/>
    </row>
    <row r="155" spans="1:7" s="22" customFormat="1" ht="11.25" x14ac:dyDescent="0.2">
      <c r="A155" s="60" t="s">
        <v>101</v>
      </c>
      <c r="B155" s="60"/>
      <c r="C155" s="60"/>
      <c r="D155" s="60"/>
      <c r="E155" s="60"/>
      <c r="F155" s="60"/>
      <c r="G155" s="40"/>
    </row>
    <row r="156" spans="1:7" x14ac:dyDescent="0.25">
      <c r="C156" s="34"/>
      <c r="G156" s="34"/>
    </row>
    <row r="157" spans="1:7" x14ac:dyDescent="0.25">
      <c r="C157" s="34"/>
      <c r="G157" s="34"/>
    </row>
    <row r="158" spans="1:7" x14ac:dyDescent="0.25">
      <c r="C158" s="34"/>
      <c r="G158" s="34"/>
    </row>
    <row r="159" spans="1:7" x14ac:dyDescent="0.25">
      <c r="C159" s="34"/>
      <c r="G159" s="34"/>
    </row>
    <row r="160" spans="1:7" x14ac:dyDescent="0.25">
      <c r="C160" s="34"/>
      <c r="G160" s="34"/>
    </row>
    <row r="161" spans="2:7" x14ac:dyDescent="0.25">
      <c r="C161" s="34"/>
      <c r="G161" s="34"/>
    </row>
    <row r="162" spans="2:7" x14ac:dyDescent="0.25">
      <c r="C162" s="34"/>
      <c r="G162" s="34"/>
    </row>
    <row r="163" spans="2:7" x14ac:dyDescent="0.25">
      <c r="B163" s="13"/>
      <c r="C163" s="34"/>
      <c r="G163" s="34"/>
    </row>
    <row r="164" spans="2:7" x14ac:dyDescent="0.25">
      <c r="C164" s="34"/>
      <c r="G164" s="34"/>
    </row>
    <row r="165" spans="2:7" x14ac:dyDescent="0.25">
      <c r="C165" s="34"/>
    </row>
    <row r="166" spans="2:7" x14ac:dyDescent="0.25">
      <c r="C166" s="34"/>
    </row>
  </sheetData>
  <mergeCells count="8">
    <mergeCell ref="A154:F154"/>
    <mergeCell ref="A155:F155"/>
    <mergeCell ref="A1:G1"/>
    <mergeCell ref="A2:G2"/>
    <mergeCell ref="A3:G3"/>
    <mergeCell ref="A4:G4"/>
    <mergeCell ref="B5:F5"/>
    <mergeCell ref="G5:G6"/>
  </mergeCells>
  <pageMargins left="9.4086021505376344E-2" right="0.35" top="0.35076530612244899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6"/>
  <sheetViews>
    <sheetView view="pageLayout" topLeftCell="A81" zoomScale="93" zoomScaleNormal="84" zoomScalePageLayoutView="93" workbookViewId="0">
      <selection activeCell="B88" sqref="B88"/>
    </sheetView>
  </sheetViews>
  <sheetFormatPr baseColWidth="10" defaultRowHeight="15" x14ac:dyDescent="0.25"/>
  <cols>
    <col min="1" max="1" width="51.5703125" customWidth="1"/>
    <col min="2" max="2" width="18.7109375" customWidth="1"/>
    <col min="3" max="3" width="20.140625" style="29" customWidth="1"/>
    <col min="4" max="4" width="17.28515625" customWidth="1"/>
    <col min="5" max="5" width="17.140625" customWidth="1"/>
    <col min="6" max="6" width="17.42578125" customWidth="1"/>
    <col min="7" max="7" width="15.28515625" style="29" customWidth="1"/>
  </cols>
  <sheetData>
    <row r="1" spans="1:7" ht="24" customHeight="1" x14ac:dyDescent="0.25">
      <c r="A1" s="61" t="s">
        <v>95</v>
      </c>
      <c r="B1" s="62"/>
      <c r="C1" s="62"/>
      <c r="D1" s="62"/>
      <c r="E1" s="62"/>
      <c r="F1" s="62"/>
      <c r="G1" s="63"/>
    </row>
    <row r="2" spans="1:7" ht="23.25" customHeight="1" x14ac:dyDescent="0.25">
      <c r="A2" s="64" t="s">
        <v>97</v>
      </c>
      <c r="B2" s="65"/>
      <c r="C2" s="65"/>
      <c r="D2" s="65"/>
      <c r="E2" s="65"/>
      <c r="F2" s="65"/>
      <c r="G2" s="66"/>
    </row>
    <row r="3" spans="1:7" x14ac:dyDescent="0.25">
      <c r="A3" s="64" t="s">
        <v>96</v>
      </c>
      <c r="B3" s="65"/>
      <c r="C3" s="65"/>
      <c r="D3" s="65"/>
      <c r="E3" s="65"/>
      <c r="F3" s="65"/>
      <c r="G3" s="66"/>
    </row>
    <row r="4" spans="1:7" ht="15.75" thickBot="1" x14ac:dyDescent="0.3">
      <c r="A4" s="67" t="s">
        <v>102</v>
      </c>
      <c r="B4" s="68"/>
      <c r="C4" s="68"/>
      <c r="D4" s="68"/>
      <c r="E4" s="68"/>
      <c r="F4" s="68"/>
      <c r="G4" s="69"/>
    </row>
    <row r="5" spans="1:7" ht="15.75" thickBot="1" x14ac:dyDescent="0.3">
      <c r="A5" s="5"/>
      <c r="B5" s="70" t="s">
        <v>4</v>
      </c>
      <c r="C5" s="71"/>
      <c r="D5" s="71"/>
      <c r="E5" s="71"/>
      <c r="F5" s="72"/>
      <c r="G5" s="73" t="s">
        <v>99</v>
      </c>
    </row>
    <row r="6" spans="1:7" ht="23.25" thickBot="1" x14ac:dyDescent="0.3">
      <c r="A6" s="6" t="s">
        <v>3</v>
      </c>
      <c r="B6" s="8" t="s">
        <v>98</v>
      </c>
      <c r="C6" s="25" t="s">
        <v>0</v>
      </c>
      <c r="D6" s="8" t="s">
        <v>1</v>
      </c>
      <c r="E6" s="14" t="s">
        <v>2</v>
      </c>
      <c r="F6" s="8" t="s">
        <v>5</v>
      </c>
      <c r="G6" s="74"/>
    </row>
    <row r="7" spans="1:7" ht="15" customHeight="1" thickBot="1" x14ac:dyDescent="0.3">
      <c r="A7" s="1" t="s">
        <v>6</v>
      </c>
      <c r="B7" s="49">
        <f>B8+B16+B26+B46</f>
        <v>36800000</v>
      </c>
      <c r="C7" s="50">
        <f t="shared" ref="C7:F7" si="0">C8+C16+C26+C46</f>
        <v>2302649</v>
      </c>
      <c r="D7" s="50">
        <f t="shared" si="0"/>
        <v>39102649.000000007</v>
      </c>
      <c r="E7" s="51">
        <f t="shared" si="0"/>
        <v>39102649.000000007</v>
      </c>
      <c r="F7" s="51">
        <f t="shared" si="0"/>
        <v>893879.44</v>
      </c>
      <c r="G7" s="26"/>
    </row>
    <row r="8" spans="1:7" ht="15" customHeight="1" x14ac:dyDescent="0.25">
      <c r="A8" s="2" t="s">
        <v>69</v>
      </c>
      <c r="B8" s="49">
        <f>B13</f>
        <v>2000000</v>
      </c>
      <c r="C8" s="50">
        <f t="shared" ref="C8:F8" si="1">C13</f>
        <v>34672769.560000002</v>
      </c>
      <c r="D8" s="50">
        <f t="shared" si="1"/>
        <v>36672769.560000002</v>
      </c>
      <c r="E8" s="51">
        <f t="shared" si="1"/>
        <v>36672769.560000002</v>
      </c>
      <c r="F8" s="51">
        <f t="shared" si="1"/>
        <v>0</v>
      </c>
      <c r="G8" s="27"/>
    </row>
    <row r="9" spans="1:7" ht="15" customHeight="1" x14ac:dyDescent="0.25">
      <c r="A9" s="9" t="s">
        <v>7</v>
      </c>
      <c r="B9" s="12">
        <v>0</v>
      </c>
      <c r="C9" s="27">
        <v>0</v>
      </c>
      <c r="D9" s="12">
        <v>0</v>
      </c>
      <c r="E9" s="12">
        <v>0</v>
      </c>
      <c r="F9" s="12">
        <v>0</v>
      </c>
      <c r="G9" s="27"/>
    </row>
    <row r="10" spans="1:7" ht="15" customHeight="1" x14ac:dyDescent="0.25">
      <c r="A10" s="9" t="s">
        <v>8</v>
      </c>
      <c r="B10" s="12">
        <v>0</v>
      </c>
      <c r="C10" s="27">
        <v>0</v>
      </c>
      <c r="D10" s="12">
        <v>0</v>
      </c>
      <c r="E10" s="12">
        <v>0</v>
      </c>
      <c r="F10" s="12">
        <v>0</v>
      </c>
      <c r="G10" s="27"/>
    </row>
    <row r="11" spans="1:7" ht="15" customHeight="1" x14ac:dyDescent="0.25">
      <c r="A11" s="9" t="s">
        <v>9</v>
      </c>
      <c r="B11" s="12">
        <v>0</v>
      </c>
      <c r="C11" s="27">
        <v>0</v>
      </c>
      <c r="D11" s="12">
        <v>0</v>
      </c>
      <c r="E11" s="12">
        <v>0</v>
      </c>
      <c r="F11" s="12">
        <v>0</v>
      </c>
      <c r="G11" s="27"/>
    </row>
    <row r="12" spans="1:7" ht="15" customHeight="1" x14ac:dyDescent="0.25">
      <c r="A12" s="9" t="s">
        <v>10</v>
      </c>
      <c r="B12" s="12">
        <v>0</v>
      </c>
      <c r="C12" s="27">
        <v>0</v>
      </c>
      <c r="D12" s="12">
        <v>0</v>
      </c>
      <c r="E12" s="12">
        <v>0</v>
      </c>
      <c r="F12" s="12">
        <v>0</v>
      </c>
      <c r="G12" s="27"/>
    </row>
    <row r="13" spans="1:7" ht="15" customHeight="1" x14ac:dyDescent="0.25">
      <c r="A13" s="9" t="s">
        <v>11</v>
      </c>
      <c r="B13" s="45">
        <v>2000000</v>
      </c>
      <c r="C13" s="47">
        <v>34672769.560000002</v>
      </c>
      <c r="D13" s="45">
        <v>36672769.560000002</v>
      </c>
      <c r="E13" s="45">
        <v>36672769.560000002</v>
      </c>
      <c r="F13" s="45">
        <v>0</v>
      </c>
      <c r="G13" s="27"/>
    </row>
    <row r="14" spans="1:7" ht="15" customHeight="1" x14ac:dyDescent="0.25">
      <c r="A14" s="9" t="s">
        <v>12</v>
      </c>
      <c r="B14" s="45">
        <v>0</v>
      </c>
      <c r="C14" s="47">
        <v>0</v>
      </c>
      <c r="D14" s="45">
        <v>0</v>
      </c>
      <c r="E14" s="45">
        <v>0</v>
      </c>
      <c r="F14" s="45">
        <v>0</v>
      </c>
      <c r="G14" s="27"/>
    </row>
    <row r="15" spans="1:7" ht="15" customHeight="1" x14ac:dyDescent="0.25">
      <c r="A15" s="9" t="s">
        <v>13</v>
      </c>
      <c r="B15" s="45">
        <v>0</v>
      </c>
      <c r="C15" s="47">
        <v>0</v>
      </c>
      <c r="D15" s="45">
        <v>0</v>
      </c>
      <c r="E15" s="45">
        <v>0</v>
      </c>
      <c r="F15" s="45">
        <v>0</v>
      </c>
      <c r="G15" s="27"/>
    </row>
    <row r="16" spans="1:7" ht="22.5" customHeight="1" x14ac:dyDescent="0.25">
      <c r="A16" s="2" t="s">
        <v>70</v>
      </c>
      <c r="B16" s="42">
        <f>B20+B21+B25</f>
        <v>1450000</v>
      </c>
      <c r="C16" s="48">
        <f>C20+C21+C25</f>
        <v>-1438139</v>
      </c>
      <c r="D16" s="42">
        <f>D20+D21+D25</f>
        <v>11861</v>
      </c>
      <c r="E16" s="42">
        <f>E20+E21+E25</f>
        <v>11861</v>
      </c>
      <c r="F16" s="42">
        <f>F20+F21+F25</f>
        <v>11861</v>
      </c>
      <c r="G16" s="27"/>
    </row>
    <row r="17" spans="1:7" ht="22.5" customHeight="1" x14ac:dyDescent="0.25">
      <c r="A17" s="9" t="s">
        <v>14</v>
      </c>
      <c r="B17" s="45"/>
      <c r="C17" s="47"/>
      <c r="D17" s="45"/>
      <c r="E17" s="45"/>
      <c r="F17" s="45"/>
      <c r="G17" s="27"/>
    </row>
    <row r="18" spans="1:7" ht="15" customHeight="1" x14ac:dyDescent="0.25">
      <c r="A18" s="9" t="s">
        <v>15</v>
      </c>
      <c r="B18" s="45"/>
      <c r="C18" s="47"/>
      <c r="D18" s="45"/>
      <c r="E18" s="45"/>
      <c r="F18" s="45"/>
      <c r="G18" s="27"/>
    </row>
    <row r="19" spans="1:7" ht="21.75" customHeight="1" x14ac:dyDescent="0.25">
      <c r="A19" s="9" t="s">
        <v>16</v>
      </c>
      <c r="B19" s="46"/>
      <c r="C19" s="47"/>
      <c r="D19" s="46"/>
      <c r="E19" s="46"/>
      <c r="F19" s="46"/>
      <c r="G19" s="27"/>
    </row>
    <row r="20" spans="1:7" ht="15" customHeight="1" x14ac:dyDescent="0.25">
      <c r="A20" s="9" t="s">
        <v>17</v>
      </c>
      <c r="B20" s="45">
        <v>1250000</v>
      </c>
      <c r="C20" s="47">
        <v>-1250000</v>
      </c>
      <c r="D20" s="45"/>
      <c r="E20" s="45"/>
      <c r="F20" s="45"/>
      <c r="G20" s="27"/>
    </row>
    <row r="21" spans="1:7" ht="15" customHeight="1" x14ac:dyDescent="0.25">
      <c r="A21" s="9" t="s">
        <v>18</v>
      </c>
      <c r="B21" s="45">
        <v>200000</v>
      </c>
      <c r="C21" s="47">
        <v>-200000</v>
      </c>
      <c r="D21" s="45"/>
      <c r="E21" s="45"/>
      <c r="F21" s="45"/>
      <c r="G21" s="27"/>
    </row>
    <row r="22" spans="1:7" ht="15" customHeight="1" x14ac:dyDescent="0.25">
      <c r="A22" s="9" t="s">
        <v>19</v>
      </c>
      <c r="B22" s="45"/>
      <c r="C22" s="47"/>
      <c r="D22" s="45"/>
      <c r="E22" s="45"/>
      <c r="F22" s="45"/>
      <c r="G22" s="27"/>
    </row>
    <row r="23" spans="1:7" ht="22.5" customHeight="1" x14ac:dyDescent="0.25">
      <c r="A23" s="9" t="s">
        <v>20</v>
      </c>
      <c r="B23" s="45"/>
      <c r="C23" s="47"/>
      <c r="D23" s="45"/>
      <c r="E23" s="45"/>
      <c r="F23" s="45"/>
      <c r="G23" s="27"/>
    </row>
    <row r="24" spans="1:7" ht="15" customHeight="1" x14ac:dyDescent="0.25">
      <c r="A24" s="9" t="s">
        <v>21</v>
      </c>
      <c r="B24" s="46"/>
      <c r="C24" s="47"/>
      <c r="D24" s="46"/>
      <c r="E24" s="46"/>
      <c r="F24" s="46"/>
      <c r="G24" s="27"/>
    </row>
    <row r="25" spans="1:7" ht="15" customHeight="1" x14ac:dyDescent="0.25">
      <c r="A25" s="9" t="s">
        <v>22</v>
      </c>
      <c r="B25" s="45">
        <v>0</v>
      </c>
      <c r="C25" s="47">
        <v>11861</v>
      </c>
      <c r="D25" s="45">
        <v>11861</v>
      </c>
      <c r="E25" s="45">
        <v>11861</v>
      </c>
      <c r="F25" s="45">
        <v>11861</v>
      </c>
      <c r="G25" s="27"/>
    </row>
    <row r="26" spans="1:7" ht="15" customHeight="1" x14ac:dyDescent="0.25">
      <c r="A26" s="2" t="s">
        <v>71</v>
      </c>
      <c r="B26" s="42">
        <f>B29+B30+B33+B34+B35</f>
        <v>2650000</v>
      </c>
      <c r="C26" s="48">
        <f t="shared" ref="C26:F26" si="2">C29+C30+C33+C34+C35</f>
        <v>-470586.80000000005</v>
      </c>
      <c r="D26" s="48">
        <f t="shared" si="2"/>
        <v>2179413.2000000002</v>
      </c>
      <c r="E26" s="42">
        <f t="shared" si="2"/>
        <v>2179413.2000000002</v>
      </c>
      <c r="F26" s="42">
        <f t="shared" si="2"/>
        <v>643413.19999999995</v>
      </c>
      <c r="G26" s="27"/>
    </row>
    <row r="27" spans="1:7" ht="15" customHeight="1" x14ac:dyDescent="0.25">
      <c r="A27" s="9" t="s">
        <v>23</v>
      </c>
      <c r="B27" s="45"/>
      <c r="C27" s="47"/>
      <c r="D27" s="45"/>
      <c r="E27" s="45"/>
      <c r="F27" s="45"/>
      <c r="G27" s="27"/>
    </row>
    <row r="28" spans="1:7" ht="15" customHeight="1" x14ac:dyDescent="0.25">
      <c r="A28" s="9" t="s">
        <v>24</v>
      </c>
      <c r="B28" s="45"/>
      <c r="C28" s="47"/>
      <c r="D28" s="45"/>
      <c r="E28" s="45"/>
      <c r="F28" s="45"/>
      <c r="G28" s="27"/>
    </row>
    <row r="29" spans="1:7" ht="21.75" customHeight="1" x14ac:dyDescent="0.25">
      <c r="A29" s="9" t="s">
        <v>25</v>
      </c>
      <c r="B29" s="45">
        <v>600000</v>
      </c>
      <c r="C29" s="47">
        <v>-310000</v>
      </c>
      <c r="D29" s="45">
        <v>290000</v>
      </c>
      <c r="E29" s="44">
        <v>290000</v>
      </c>
      <c r="F29" s="44">
        <v>290000</v>
      </c>
      <c r="G29" s="27"/>
    </row>
    <row r="30" spans="1:7" ht="15" customHeight="1" x14ac:dyDescent="0.25">
      <c r="A30" s="9" t="s">
        <v>26</v>
      </c>
      <c r="B30" s="45">
        <v>0</v>
      </c>
      <c r="C30" s="47">
        <v>45413.2</v>
      </c>
      <c r="D30" s="45">
        <v>45413.2</v>
      </c>
      <c r="E30" s="44">
        <v>45413.2</v>
      </c>
      <c r="F30" s="44">
        <v>45413.2</v>
      </c>
      <c r="G30" s="27"/>
    </row>
    <row r="31" spans="1:7" ht="21.75" customHeight="1" x14ac:dyDescent="0.25">
      <c r="A31" s="9" t="s">
        <v>27</v>
      </c>
      <c r="B31" s="45"/>
      <c r="C31" s="47"/>
      <c r="D31" s="45"/>
      <c r="E31" s="44"/>
      <c r="F31" s="44"/>
      <c r="G31" s="27"/>
    </row>
    <row r="32" spans="1:7" ht="15" customHeight="1" x14ac:dyDescent="0.25">
      <c r="A32" s="9" t="s">
        <v>28</v>
      </c>
      <c r="B32" s="45"/>
      <c r="C32" s="47"/>
      <c r="D32" s="45"/>
      <c r="E32" s="44"/>
      <c r="F32" s="44"/>
      <c r="G32" s="27"/>
    </row>
    <row r="33" spans="1:7" ht="15" customHeight="1" x14ac:dyDescent="0.25">
      <c r="A33" s="9" t="s">
        <v>29</v>
      </c>
      <c r="B33" s="45">
        <v>1300000</v>
      </c>
      <c r="C33" s="47">
        <v>401300</v>
      </c>
      <c r="D33" s="45">
        <v>1701300</v>
      </c>
      <c r="E33" s="44">
        <v>1701300</v>
      </c>
      <c r="F33" s="44">
        <v>165300</v>
      </c>
      <c r="G33" s="27"/>
    </row>
    <row r="34" spans="1:7" ht="15" customHeight="1" x14ac:dyDescent="0.25">
      <c r="A34" s="9" t="s">
        <v>30</v>
      </c>
      <c r="B34" s="45">
        <v>750000</v>
      </c>
      <c r="C34" s="47">
        <v>-665300</v>
      </c>
      <c r="D34" s="45">
        <v>84700</v>
      </c>
      <c r="E34" s="44">
        <v>84700</v>
      </c>
      <c r="F34" s="44">
        <v>84700</v>
      </c>
      <c r="G34" s="27"/>
    </row>
    <row r="35" spans="1:7" ht="15" customHeight="1" x14ac:dyDescent="0.25">
      <c r="A35" s="9" t="s">
        <v>31</v>
      </c>
      <c r="B35" s="45">
        <v>0</v>
      </c>
      <c r="C35" s="47">
        <v>58000</v>
      </c>
      <c r="D35" s="45">
        <v>58000</v>
      </c>
      <c r="E35" s="44">
        <v>58000</v>
      </c>
      <c r="F35" s="44">
        <v>58000</v>
      </c>
      <c r="G35" s="27"/>
    </row>
    <row r="36" spans="1:7" ht="22.5" customHeight="1" x14ac:dyDescent="0.25">
      <c r="A36" s="3" t="s">
        <v>72</v>
      </c>
      <c r="B36" s="7"/>
      <c r="C36" s="27"/>
      <c r="D36" s="7"/>
      <c r="E36" s="7"/>
      <c r="F36" s="7"/>
      <c r="G36" s="27"/>
    </row>
    <row r="37" spans="1:7" ht="15" customHeight="1" x14ac:dyDescent="0.25">
      <c r="A37" s="9" t="s">
        <v>32</v>
      </c>
      <c r="B37" s="12"/>
      <c r="C37" s="27"/>
      <c r="D37" s="12"/>
      <c r="E37" s="15"/>
      <c r="F37" s="15"/>
      <c r="G37" s="27"/>
    </row>
    <row r="38" spans="1:7" ht="15" customHeight="1" x14ac:dyDescent="0.25">
      <c r="A38" s="9" t="s">
        <v>33</v>
      </c>
      <c r="B38" s="7"/>
      <c r="C38" s="27"/>
      <c r="D38" s="7"/>
      <c r="E38" s="7"/>
      <c r="F38" s="7"/>
      <c r="G38" s="27"/>
    </row>
    <row r="39" spans="1:7" ht="15" customHeight="1" x14ac:dyDescent="0.25">
      <c r="A39" s="9" t="s">
        <v>34</v>
      </c>
      <c r="B39" s="7"/>
      <c r="C39" s="27"/>
      <c r="D39" s="7"/>
      <c r="E39" s="7"/>
      <c r="F39" s="7"/>
      <c r="G39" s="27"/>
    </row>
    <row r="40" spans="1:7" ht="15" customHeight="1" x14ac:dyDescent="0.25">
      <c r="A40" s="9" t="s">
        <v>35</v>
      </c>
      <c r="B40" s="7"/>
      <c r="C40" s="27"/>
      <c r="D40" s="7"/>
      <c r="E40" s="7"/>
      <c r="F40" s="7"/>
      <c r="G40" s="27"/>
    </row>
    <row r="41" spans="1:7" ht="15" customHeight="1" x14ac:dyDescent="0.25">
      <c r="A41" s="9" t="s">
        <v>36</v>
      </c>
      <c r="B41" s="7"/>
      <c r="C41" s="27"/>
      <c r="D41" s="7"/>
      <c r="E41" s="7"/>
      <c r="F41" s="7"/>
      <c r="G41" s="27"/>
    </row>
    <row r="42" spans="1:7" ht="15" customHeight="1" x14ac:dyDescent="0.25">
      <c r="A42" s="9" t="s">
        <v>37</v>
      </c>
      <c r="B42" s="7"/>
      <c r="C42" s="27"/>
      <c r="D42" s="7"/>
      <c r="E42" s="7"/>
      <c r="F42" s="7"/>
      <c r="G42" s="27"/>
    </row>
    <row r="43" spans="1:7" ht="15" customHeight="1" x14ac:dyDescent="0.25">
      <c r="A43" s="9" t="s">
        <v>38</v>
      </c>
      <c r="B43" s="7"/>
      <c r="C43" s="27"/>
      <c r="D43" s="7"/>
      <c r="E43" s="7"/>
      <c r="F43" s="7"/>
      <c r="G43" s="27"/>
    </row>
    <row r="44" spans="1:7" ht="15" customHeight="1" x14ac:dyDescent="0.25">
      <c r="A44" s="9" t="s">
        <v>39</v>
      </c>
      <c r="B44" s="7"/>
      <c r="C44" s="27"/>
      <c r="D44" s="7"/>
      <c r="E44" s="7"/>
      <c r="F44" s="7"/>
      <c r="G44" s="27"/>
    </row>
    <row r="45" spans="1:7" ht="15" customHeight="1" x14ac:dyDescent="0.25">
      <c r="A45" s="9" t="s">
        <v>40</v>
      </c>
      <c r="B45" s="7"/>
      <c r="C45" s="27"/>
      <c r="D45" s="7"/>
      <c r="E45" s="7"/>
      <c r="F45" s="7"/>
      <c r="G45" s="27"/>
    </row>
    <row r="46" spans="1:7" ht="21.75" customHeight="1" x14ac:dyDescent="0.25">
      <c r="A46" s="3" t="s">
        <v>73</v>
      </c>
      <c r="B46" s="48">
        <f t="shared" ref="B46:C46" si="3">SUM(B47:B54)</f>
        <v>30700000</v>
      </c>
      <c r="C46" s="48">
        <f t="shared" si="3"/>
        <v>-30461394.760000002</v>
      </c>
      <c r="D46" s="48">
        <f>SUM(D47:D54)</f>
        <v>238605.24000000002</v>
      </c>
      <c r="E46" s="42">
        <f>SUM(E47:E55)</f>
        <v>238605.24000000002</v>
      </c>
      <c r="F46" s="42">
        <f>SUM(F47:F55)</f>
        <v>238605.24000000002</v>
      </c>
      <c r="G46" s="27">
        <f t="shared" ref="G46" si="4">SUM(G47:G54)</f>
        <v>0</v>
      </c>
    </row>
    <row r="47" spans="1:7" ht="15" customHeight="1" x14ac:dyDescent="0.25">
      <c r="A47" s="9" t="s">
        <v>41</v>
      </c>
      <c r="B47" s="45">
        <v>3250000</v>
      </c>
      <c r="C47" s="47">
        <v>-3070946.84</v>
      </c>
      <c r="D47" s="45">
        <v>179053.16</v>
      </c>
      <c r="E47" s="45">
        <v>179053.16</v>
      </c>
      <c r="F47" s="45">
        <f>E47</f>
        <v>179053.16</v>
      </c>
      <c r="G47" s="27">
        <f>E47-F47</f>
        <v>0</v>
      </c>
    </row>
    <row r="48" spans="1:7" ht="15" customHeight="1" x14ac:dyDescent="0.25">
      <c r="A48" s="9" t="s">
        <v>42</v>
      </c>
      <c r="B48" s="45">
        <v>1000000</v>
      </c>
      <c r="C48" s="47">
        <v>-1000000</v>
      </c>
      <c r="D48" s="45">
        <v>0</v>
      </c>
      <c r="E48" s="45">
        <v>0</v>
      </c>
      <c r="F48" s="45">
        <f t="shared" ref="F48:F49" si="5">E48</f>
        <v>0</v>
      </c>
      <c r="G48" s="27">
        <f>E48-F48</f>
        <v>0</v>
      </c>
    </row>
    <row r="49" spans="1:7" ht="15" customHeight="1" x14ac:dyDescent="0.25">
      <c r="A49" s="9" t="s">
        <v>43</v>
      </c>
      <c r="B49" s="45">
        <v>350000</v>
      </c>
      <c r="C49" s="47">
        <v>-350000</v>
      </c>
      <c r="D49" s="47">
        <v>0</v>
      </c>
      <c r="E49" s="44">
        <v>0</v>
      </c>
      <c r="F49" s="44">
        <f t="shared" si="5"/>
        <v>0</v>
      </c>
      <c r="G49" s="27">
        <f>E49-F49</f>
        <v>0</v>
      </c>
    </row>
    <row r="50" spans="1:7" ht="15" customHeight="1" x14ac:dyDescent="0.25">
      <c r="A50" s="9" t="s">
        <v>44</v>
      </c>
      <c r="B50" s="47">
        <v>0</v>
      </c>
      <c r="C50" s="47"/>
      <c r="D50" s="47">
        <v>0</v>
      </c>
      <c r="E50" s="46"/>
      <c r="F50" s="47">
        <v>0</v>
      </c>
      <c r="G50" s="27"/>
    </row>
    <row r="51" spans="1:7" ht="15" customHeight="1" x14ac:dyDescent="0.25">
      <c r="A51" s="9" t="s">
        <v>45</v>
      </c>
      <c r="B51" s="47">
        <v>0</v>
      </c>
      <c r="C51" s="47"/>
      <c r="D51" s="47">
        <v>0</v>
      </c>
      <c r="E51" s="46"/>
      <c r="F51" s="47">
        <v>0</v>
      </c>
      <c r="G51" s="27"/>
    </row>
    <row r="52" spans="1:7" ht="15" customHeight="1" x14ac:dyDescent="0.25">
      <c r="A52" s="9" t="s">
        <v>46</v>
      </c>
      <c r="B52" s="45">
        <v>26100000</v>
      </c>
      <c r="C52" s="47">
        <v>-26040447.920000002</v>
      </c>
      <c r="D52" s="45">
        <v>59552.080000000016</v>
      </c>
      <c r="E52" s="45">
        <v>59552.080000000016</v>
      </c>
      <c r="F52" s="45">
        <v>59552.080000000016</v>
      </c>
      <c r="G52" s="27">
        <f>E52-F52</f>
        <v>0</v>
      </c>
    </row>
    <row r="53" spans="1:7" ht="15" customHeight="1" x14ac:dyDescent="0.25">
      <c r="A53" s="9" t="s">
        <v>47</v>
      </c>
      <c r="B53" s="7"/>
      <c r="C53" s="27"/>
      <c r="D53" s="7"/>
      <c r="E53" s="7"/>
      <c r="F53" s="7"/>
      <c r="G53" s="27"/>
    </row>
    <row r="54" spans="1:7" ht="15" customHeight="1" x14ac:dyDescent="0.25">
      <c r="A54" s="9" t="s">
        <v>48</v>
      </c>
      <c r="B54" s="7"/>
      <c r="C54" s="27"/>
      <c r="D54" s="7"/>
      <c r="E54" s="7"/>
      <c r="F54" s="7"/>
      <c r="G54" s="27"/>
    </row>
    <row r="55" spans="1:7" ht="15" customHeight="1" x14ac:dyDescent="0.25">
      <c r="A55" s="2" t="s">
        <v>74</v>
      </c>
      <c r="B55" s="7"/>
      <c r="C55" s="27"/>
      <c r="D55" s="7"/>
      <c r="E55" s="7"/>
      <c r="F55" s="7"/>
      <c r="G55" s="27"/>
    </row>
    <row r="56" spans="1:7" ht="15" customHeight="1" x14ac:dyDescent="0.25">
      <c r="A56" s="9" t="s">
        <v>49</v>
      </c>
      <c r="B56" s="7"/>
      <c r="C56" s="27"/>
      <c r="D56" s="7"/>
      <c r="E56" s="7"/>
      <c r="F56" s="7"/>
      <c r="G56" s="27"/>
    </row>
    <row r="57" spans="1:7" ht="15" customHeight="1" x14ac:dyDescent="0.25">
      <c r="A57" s="9" t="s">
        <v>50</v>
      </c>
      <c r="B57" s="7"/>
      <c r="C57" s="27"/>
      <c r="D57" s="7"/>
      <c r="E57" s="7"/>
      <c r="F57" s="7"/>
      <c r="G57" s="27"/>
    </row>
    <row r="58" spans="1:7" ht="15" customHeight="1" x14ac:dyDescent="0.25">
      <c r="A58" s="9" t="s">
        <v>51</v>
      </c>
      <c r="B58" s="7"/>
      <c r="C58" s="27"/>
      <c r="D58" s="7"/>
      <c r="E58" s="7"/>
      <c r="F58" s="7"/>
      <c r="G58" s="27"/>
    </row>
    <row r="59" spans="1:7" ht="21.75" customHeight="1" x14ac:dyDescent="0.25">
      <c r="A59" s="3" t="s">
        <v>75</v>
      </c>
      <c r="B59" s="7"/>
      <c r="C59" s="27"/>
      <c r="D59" s="7"/>
      <c r="E59" s="7"/>
      <c r="F59" s="7"/>
      <c r="G59" s="27"/>
    </row>
    <row r="60" spans="1:7" ht="15" customHeight="1" x14ac:dyDescent="0.25">
      <c r="A60" s="9" t="s">
        <v>52</v>
      </c>
      <c r="B60" s="7"/>
      <c r="C60" s="27"/>
      <c r="D60" s="7"/>
      <c r="E60" s="7"/>
      <c r="F60" s="7"/>
      <c r="G60" s="27"/>
    </row>
    <row r="61" spans="1:7" ht="15" customHeight="1" x14ac:dyDescent="0.25">
      <c r="A61" s="9" t="s">
        <v>53</v>
      </c>
      <c r="B61" s="7"/>
      <c r="C61" s="27"/>
      <c r="D61" s="7"/>
      <c r="E61" s="7"/>
      <c r="F61" s="7"/>
      <c r="G61" s="27"/>
    </row>
    <row r="62" spans="1:7" ht="15" customHeight="1" x14ac:dyDescent="0.25">
      <c r="A62" s="9" t="s">
        <v>54</v>
      </c>
      <c r="B62" s="7"/>
      <c r="C62" s="27"/>
      <c r="D62" s="7"/>
      <c r="E62" s="7"/>
      <c r="F62" s="7"/>
      <c r="G62" s="27"/>
    </row>
    <row r="63" spans="1:7" ht="15" customHeight="1" x14ac:dyDescent="0.25">
      <c r="A63" s="9" t="s">
        <v>55</v>
      </c>
      <c r="B63" s="7"/>
      <c r="C63" s="27"/>
      <c r="D63" s="7"/>
      <c r="E63" s="7"/>
      <c r="F63" s="7"/>
      <c r="G63" s="27"/>
    </row>
    <row r="64" spans="1:7" ht="22.5" customHeight="1" x14ac:dyDescent="0.25">
      <c r="A64" s="9" t="s">
        <v>56</v>
      </c>
      <c r="B64" s="7"/>
      <c r="C64" s="27"/>
      <c r="D64" s="7"/>
      <c r="E64" s="7"/>
      <c r="F64" s="7"/>
      <c r="G64" s="27"/>
    </row>
    <row r="65" spans="1:7" ht="15" customHeight="1" x14ac:dyDescent="0.25">
      <c r="A65" s="9" t="s">
        <v>57</v>
      </c>
      <c r="B65" s="7"/>
      <c r="C65" s="27"/>
      <c r="D65" s="7"/>
      <c r="E65" s="7"/>
      <c r="F65" s="7"/>
      <c r="G65" s="27"/>
    </row>
    <row r="66" spans="1:7" ht="21.75" customHeight="1" x14ac:dyDescent="0.25">
      <c r="A66" s="9" t="s">
        <v>58</v>
      </c>
      <c r="B66" s="7"/>
      <c r="C66" s="27"/>
      <c r="D66" s="7"/>
      <c r="E66" s="7"/>
      <c r="F66" s="7"/>
      <c r="G66" s="27"/>
    </row>
    <row r="67" spans="1:7" ht="15" customHeight="1" x14ac:dyDescent="0.25">
      <c r="A67" s="2" t="s">
        <v>76</v>
      </c>
      <c r="B67" s="7"/>
      <c r="C67" s="27"/>
      <c r="D67" s="7"/>
      <c r="E67" s="7"/>
      <c r="F67" s="7"/>
      <c r="G67" s="27"/>
    </row>
    <row r="68" spans="1:7" ht="15" customHeight="1" x14ac:dyDescent="0.25">
      <c r="A68" s="9" t="s">
        <v>59</v>
      </c>
      <c r="B68" s="7"/>
      <c r="C68" s="27"/>
      <c r="D68" s="7"/>
      <c r="E68" s="7"/>
      <c r="F68" s="7"/>
      <c r="G68" s="27"/>
    </row>
    <row r="69" spans="1:7" ht="15" customHeight="1" x14ac:dyDescent="0.25">
      <c r="A69" s="9" t="s">
        <v>60</v>
      </c>
      <c r="B69" s="7"/>
      <c r="C69" s="27"/>
      <c r="D69" s="7"/>
      <c r="E69" s="7"/>
      <c r="F69" s="7"/>
      <c r="G69" s="27"/>
    </row>
    <row r="70" spans="1:7" ht="15" customHeight="1" x14ac:dyDescent="0.25">
      <c r="A70" s="9" t="s">
        <v>61</v>
      </c>
      <c r="B70" s="7"/>
      <c r="C70" s="27"/>
      <c r="D70" s="7"/>
      <c r="E70" s="7"/>
      <c r="F70" s="7"/>
      <c r="G70" s="27"/>
    </row>
    <row r="71" spans="1:7" ht="15" customHeight="1" x14ac:dyDescent="0.25">
      <c r="A71" s="2" t="s">
        <v>77</v>
      </c>
      <c r="B71" s="7"/>
      <c r="C71" s="27"/>
      <c r="D71" s="7"/>
      <c r="E71" s="7"/>
      <c r="F71" s="7"/>
      <c r="G71" s="27"/>
    </row>
    <row r="72" spans="1:7" ht="15" customHeight="1" x14ac:dyDescent="0.25">
      <c r="A72" s="9" t="s">
        <v>62</v>
      </c>
      <c r="B72" s="7"/>
      <c r="C72" s="27"/>
      <c r="D72" s="7"/>
      <c r="E72" s="7"/>
      <c r="F72" s="7"/>
      <c r="G72" s="27"/>
    </row>
    <row r="73" spans="1:7" ht="15" customHeight="1" x14ac:dyDescent="0.25">
      <c r="A73" s="9" t="s">
        <v>63</v>
      </c>
      <c r="B73" s="7"/>
      <c r="C73" s="27"/>
      <c r="D73" s="7"/>
      <c r="E73" s="7"/>
      <c r="F73" s="7"/>
      <c r="G73" s="27"/>
    </row>
    <row r="74" spans="1:7" ht="15" customHeight="1" x14ac:dyDescent="0.25">
      <c r="A74" s="9" t="s">
        <v>64</v>
      </c>
      <c r="B74" s="7"/>
      <c r="C74" s="27"/>
      <c r="D74" s="7"/>
      <c r="E74" s="7"/>
      <c r="F74" s="7"/>
      <c r="G74" s="27"/>
    </row>
    <row r="75" spans="1:7" ht="15" customHeight="1" x14ac:dyDescent="0.25">
      <c r="A75" s="9" t="s">
        <v>65</v>
      </c>
      <c r="B75" s="7"/>
      <c r="C75" s="27"/>
      <c r="D75" s="7"/>
      <c r="E75" s="7"/>
      <c r="F75" s="7"/>
      <c r="G75" s="27"/>
    </row>
    <row r="76" spans="1:7" ht="15" customHeight="1" x14ac:dyDescent="0.25">
      <c r="A76" s="9" t="s">
        <v>66</v>
      </c>
      <c r="B76" s="7"/>
      <c r="C76" s="27"/>
      <c r="D76" s="7"/>
      <c r="E76" s="7"/>
      <c r="F76" s="7"/>
      <c r="G76" s="27"/>
    </row>
    <row r="77" spans="1:7" ht="15" customHeight="1" x14ac:dyDescent="0.25">
      <c r="A77" s="9" t="s">
        <v>67</v>
      </c>
      <c r="B77" s="7"/>
      <c r="C77" s="27"/>
      <c r="D77" s="7"/>
      <c r="E77" s="7"/>
      <c r="F77" s="7"/>
      <c r="G77" s="27"/>
    </row>
    <row r="78" spans="1:7" ht="15" customHeight="1" thickBot="1" x14ac:dyDescent="0.3">
      <c r="A78" s="10" t="s">
        <v>68</v>
      </c>
      <c r="B78" s="11"/>
      <c r="C78" s="28"/>
      <c r="D78" s="11"/>
      <c r="E78" s="11"/>
      <c r="F78" s="11"/>
      <c r="G78" s="28"/>
    </row>
    <row r="79" spans="1:7" ht="12.75" customHeight="1" x14ac:dyDescent="0.25"/>
    <row r="80" spans="1:7" ht="15.75" thickBot="1" x14ac:dyDescent="0.3">
      <c r="B80" s="13"/>
      <c r="D80" s="13"/>
      <c r="E80" s="13"/>
      <c r="F80" s="13"/>
    </row>
    <row r="81" spans="1:7" s="4" customFormat="1" ht="15.75" customHeight="1" x14ac:dyDescent="0.2">
      <c r="A81" s="16"/>
      <c r="B81" s="17"/>
      <c r="C81" s="37"/>
      <c r="D81" s="17"/>
      <c r="E81" s="17"/>
      <c r="F81" s="17"/>
      <c r="G81" s="39"/>
    </row>
    <row r="82" spans="1:7" s="4" customFormat="1" ht="15.75" customHeight="1" x14ac:dyDescent="0.2">
      <c r="A82" s="1" t="s">
        <v>78</v>
      </c>
      <c r="B82" s="42">
        <f>B83+B91+B101+B111+B120+B133+B140+B143+B129</f>
        <v>1374747613</v>
      </c>
      <c r="C82" s="43">
        <f>C83+C91+C101+C111+C120+C133+C140+C143+C129</f>
        <v>270577314.28000003</v>
      </c>
      <c r="D82" s="42">
        <f>D83+D91+D101+D111+D120+D133+D140+D143+D129</f>
        <v>1645324927.2799995</v>
      </c>
      <c r="E82" s="42">
        <f>E83+E91+E101+E120</f>
        <v>1895518852.2979999</v>
      </c>
      <c r="F82" s="42">
        <f>F83+F91+F101+F120</f>
        <v>1477919614.5780001</v>
      </c>
      <c r="G82" s="43">
        <f t="shared" ref="G82" si="6">G83+G91+G101+G111+G120+G133+G140+G143</f>
        <v>417599237.72000003</v>
      </c>
    </row>
    <row r="83" spans="1:7" s="4" customFormat="1" ht="15.75" customHeight="1" x14ac:dyDescent="0.2">
      <c r="A83" s="2" t="s">
        <v>69</v>
      </c>
      <c r="B83" s="42">
        <f t="shared" ref="B83:G83" si="7">SUM(B84:B90)</f>
        <v>1272759293</v>
      </c>
      <c r="C83" s="43">
        <f t="shared" si="7"/>
        <v>278311714.56999999</v>
      </c>
      <c r="D83" s="42">
        <f>SUM(D84:D90)</f>
        <v>1551071007.5699997</v>
      </c>
      <c r="E83" s="42">
        <f>SUM(E84:E90)</f>
        <v>1812236989.9399998</v>
      </c>
      <c r="F83" s="42">
        <f>SUM(F84:F90)</f>
        <v>1398728313.72</v>
      </c>
      <c r="G83" s="43">
        <f t="shared" si="7"/>
        <v>413508676.22000003</v>
      </c>
    </row>
    <row r="84" spans="1:7" s="4" customFormat="1" ht="15.75" customHeight="1" x14ac:dyDescent="0.2">
      <c r="A84" s="2" t="s">
        <v>7</v>
      </c>
      <c r="B84" s="44">
        <v>587195283</v>
      </c>
      <c r="C84" s="44">
        <v>65039479.030000001</v>
      </c>
      <c r="D84" s="44">
        <v>652234762.02999997</v>
      </c>
      <c r="E84" s="45">
        <v>631653697.00999999</v>
      </c>
      <c r="F84" s="45">
        <v>592009317.88</v>
      </c>
      <c r="G84" s="44">
        <f>E84-F84</f>
        <v>39644379.129999995</v>
      </c>
    </row>
    <row r="85" spans="1:7" s="4" customFormat="1" ht="15.75" customHeight="1" x14ac:dyDescent="0.2">
      <c r="A85" s="2" t="s">
        <v>8</v>
      </c>
      <c r="B85" s="44"/>
      <c r="C85" s="44">
        <v>0</v>
      </c>
      <c r="D85" s="44">
        <v>0</v>
      </c>
      <c r="E85" s="45">
        <v>0</v>
      </c>
      <c r="F85" s="45">
        <v>0</v>
      </c>
      <c r="G85" s="44"/>
    </row>
    <row r="86" spans="1:7" s="4" customFormat="1" ht="15.75" customHeight="1" x14ac:dyDescent="0.2">
      <c r="A86" s="2" t="s">
        <v>9</v>
      </c>
      <c r="B86" s="44">
        <v>339963317</v>
      </c>
      <c r="C86" s="44">
        <v>61361818.450000003</v>
      </c>
      <c r="D86" s="44">
        <v>401325135.44999999</v>
      </c>
      <c r="E86" s="45">
        <v>440881091.06999999</v>
      </c>
      <c r="F86" s="45">
        <v>392936514.32000005</v>
      </c>
      <c r="G86" s="44">
        <f>E86-F86</f>
        <v>47944576.74999994</v>
      </c>
    </row>
    <row r="87" spans="1:7" s="4" customFormat="1" ht="15.75" customHeight="1" x14ac:dyDescent="0.2">
      <c r="A87" s="2" t="s">
        <v>10</v>
      </c>
      <c r="B87" s="44">
        <v>150541486</v>
      </c>
      <c r="C87" s="44">
        <v>75888120.859999999</v>
      </c>
      <c r="D87" s="44">
        <v>226429606.85999998</v>
      </c>
      <c r="E87" s="45">
        <v>220762005.27000001</v>
      </c>
      <c r="F87" s="45">
        <v>214791807.95000002</v>
      </c>
      <c r="G87" s="44">
        <f>E87-F87</f>
        <v>5970197.3199999928</v>
      </c>
    </row>
    <row r="88" spans="1:7" s="4" customFormat="1" ht="15.75" customHeight="1" x14ac:dyDescent="0.2">
      <c r="A88" s="2" t="s">
        <v>11</v>
      </c>
      <c r="B88" s="44">
        <v>161292630</v>
      </c>
      <c r="C88" s="44">
        <v>74092086.109999999</v>
      </c>
      <c r="D88" s="44">
        <v>235384716.10999998</v>
      </c>
      <c r="E88" s="45">
        <v>478243409.47000009</v>
      </c>
      <c r="F88" s="45">
        <v>163810698.05000001</v>
      </c>
      <c r="G88" s="44">
        <f t="shared" ref="G88:G90" si="8">E88-F88</f>
        <v>314432711.42000008</v>
      </c>
    </row>
    <row r="89" spans="1:7" s="4" customFormat="1" ht="15.75" customHeight="1" x14ac:dyDescent="0.2">
      <c r="A89" s="2" t="s">
        <v>12</v>
      </c>
      <c r="B89" s="44"/>
      <c r="C89" s="44"/>
      <c r="D89" s="44"/>
      <c r="E89" s="46"/>
      <c r="F89" s="45"/>
      <c r="G89" s="44"/>
    </row>
    <row r="90" spans="1:7" s="4" customFormat="1" ht="15.75" customHeight="1" x14ac:dyDescent="0.2">
      <c r="A90" s="2" t="s">
        <v>13</v>
      </c>
      <c r="B90" s="44">
        <v>33766577</v>
      </c>
      <c r="C90" s="44">
        <v>1930210.1200000003</v>
      </c>
      <c r="D90" s="44">
        <v>35696787.119999997</v>
      </c>
      <c r="E90" s="45">
        <v>40696787.119999997</v>
      </c>
      <c r="F90" s="45">
        <v>35179975.519999996</v>
      </c>
      <c r="G90" s="44">
        <f t="shared" si="8"/>
        <v>5516811.6000000015</v>
      </c>
    </row>
    <row r="91" spans="1:7" s="4" customFormat="1" ht="22.5" customHeight="1" x14ac:dyDescent="0.2">
      <c r="A91" s="2" t="s">
        <v>70</v>
      </c>
      <c r="B91" s="18">
        <f t="shared" ref="B91:G91" si="9">SUM(B92:B100)</f>
        <v>23805000</v>
      </c>
      <c r="C91" s="20">
        <f>SUM(C92:C100)</f>
        <v>-2607838.19</v>
      </c>
      <c r="D91" s="18">
        <f t="shared" ref="D91" si="10">SUM(D92:D100)</f>
        <v>21197161.809999999</v>
      </c>
      <c r="E91" s="18">
        <f>SUM(E92:E100)</f>
        <v>13558741.228</v>
      </c>
      <c r="F91" s="18">
        <f>SUM(F92:F100)</f>
        <v>13558741.228</v>
      </c>
      <c r="G91" s="20">
        <f t="shared" si="9"/>
        <v>0</v>
      </c>
    </row>
    <row r="92" spans="1:7" s="4" customFormat="1" ht="20.25" customHeight="1" x14ac:dyDescent="0.2">
      <c r="A92" s="2" t="s">
        <v>14</v>
      </c>
      <c r="B92" s="19">
        <v>7370000</v>
      </c>
      <c r="C92" s="19">
        <v>-56418.97000000003</v>
      </c>
      <c r="D92" s="19">
        <v>7313581.0300000003</v>
      </c>
      <c r="E92" s="12">
        <v>5416857.0200000005</v>
      </c>
      <c r="F92" s="12">
        <v>5416857.0200000005</v>
      </c>
      <c r="G92" s="19">
        <f t="shared" ref="G92:G100" si="11">E92-F92</f>
        <v>0</v>
      </c>
    </row>
    <row r="93" spans="1:7" s="4" customFormat="1" ht="15.75" customHeight="1" x14ac:dyDescent="0.2">
      <c r="A93" s="2" t="s">
        <v>15</v>
      </c>
      <c r="B93" s="19">
        <v>775000</v>
      </c>
      <c r="C93" s="19">
        <v>-128481.51000000001</v>
      </c>
      <c r="D93" s="19">
        <v>646518.49</v>
      </c>
      <c r="E93" s="12">
        <v>635263.01</v>
      </c>
      <c r="F93" s="12">
        <v>635263.01</v>
      </c>
      <c r="G93" s="19">
        <f t="shared" si="11"/>
        <v>0</v>
      </c>
    </row>
    <row r="94" spans="1:7" s="4" customFormat="1" ht="22.5" customHeight="1" x14ac:dyDescent="0.2">
      <c r="A94" s="2" t="s">
        <v>79</v>
      </c>
      <c r="B94" s="19">
        <v>0</v>
      </c>
      <c r="C94" s="24"/>
      <c r="D94" s="19"/>
      <c r="E94" s="7"/>
      <c r="F94" s="12">
        <f t="shared" ref="F94:F98" si="12">E94</f>
        <v>0</v>
      </c>
      <c r="G94" s="19"/>
    </row>
    <row r="95" spans="1:7" s="4" customFormat="1" ht="15.75" customHeight="1" x14ac:dyDescent="0.2">
      <c r="A95" s="2" t="s">
        <v>17</v>
      </c>
      <c r="B95" s="19">
        <v>5710000</v>
      </c>
      <c r="C95" s="19">
        <v>-1887265.04</v>
      </c>
      <c r="D95" s="19">
        <v>3822734.96</v>
      </c>
      <c r="E95" s="12">
        <v>1937634.4400000002</v>
      </c>
      <c r="F95" s="12">
        <v>1937634.4400000002</v>
      </c>
      <c r="G95" s="19">
        <f t="shared" si="11"/>
        <v>0</v>
      </c>
    </row>
    <row r="96" spans="1:7" s="4" customFormat="1" ht="15.75" customHeight="1" x14ac:dyDescent="0.2">
      <c r="A96" s="2" t="s">
        <v>18</v>
      </c>
      <c r="B96" s="19">
        <v>1650000</v>
      </c>
      <c r="C96" s="19">
        <v>-79211.5</v>
      </c>
      <c r="D96" s="19">
        <v>1570788.5</v>
      </c>
      <c r="E96" s="12">
        <v>536404.01799999992</v>
      </c>
      <c r="F96" s="12">
        <f t="shared" si="12"/>
        <v>536404.01799999992</v>
      </c>
      <c r="G96" s="19">
        <f t="shared" si="11"/>
        <v>0</v>
      </c>
    </row>
    <row r="97" spans="1:7" s="4" customFormat="1" ht="15.75" customHeight="1" x14ac:dyDescent="0.2">
      <c r="A97" s="2" t="s">
        <v>19</v>
      </c>
      <c r="B97" s="19">
        <v>4600000</v>
      </c>
      <c r="C97" s="19">
        <v>140724.10999999999</v>
      </c>
      <c r="D97" s="19">
        <v>4740724.1100000003</v>
      </c>
      <c r="E97" s="12">
        <v>3902081.75</v>
      </c>
      <c r="F97" s="12">
        <v>3902081.75</v>
      </c>
      <c r="G97" s="19">
        <f t="shared" si="11"/>
        <v>0</v>
      </c>
    </row>
    <row r="98" spans="1:7" s="4" customFormat="1" ht="23.25" customHeight="1" x14ac:dyDescent="0.2">
      <c r="A98" s="2" t="s">
        <v>20</v>
      </c>
      <c r="B98" s="19">
        <v>1800000</v>
      </c>
      <c r="C98" s="19">
        <v>-514382.98</v>
      </c>
      <c r="D98" s="19">
        <v>1285617.02</v>
      </c>
      <c r="E98" s="12">
        <v>107111.70000000001</v>
      </c>
      <c r="F98" s="12">
        <f t="shared" si="12"/>
        <v>107111.70000000001</v>
      </c>
      <c r="G98" s="19">
        <f t="shared" si="11"/>
        <v>0</v>
      </c>
    </row>
    <row r="99" spans="1:7" s="4" customFormat="1" ht="15.75" customHeight="1" x14ac:dyDescent="0.2">
      <c r="A99" s="2" t="s">
        <v>21</v>
      </c>
      <c r="B99" s="19"/>
      <c r="C99" s="24"/>
      <c r="D99" s="19"/>
      <c r="E99" s="7"/>
      <c r="F99" s="7"/>
      <c r="G99" s="19"/>
    </row>
    <row r="100" spans="1:7" s="4" customFormat="1" ht="15.75" customHeight="1" x14ac:dyDescent="0.2">
      <c r="A100" s="2" t="s">
        <v>22</v>
      </c>
      <c r="B100" s="19">
        <v>1900000</v>
      </c>
      <c r="C100" s="19">
        <v>-82802.299999999988</v>
      </c>
      <c r="D100" s="19">
        <v>1817197.7000000002</v>
      </c>
      <c r="E100" s="12">
        <v>1023389.29</v>
      </c>
      <c r="F100" s="12">
        <v>1023389.29</v>
      </c>
      <c r="G100" s="19">
        <f t="shared" si="11"/>
        <v>0</v>
      </c>
    </row>
    <row r="101" spans="1:7" s="4" customFormat="1" ht="15.75" customHeight="1" x14ac:dyDescent="0.2">
      <c r="A101" s="2" t="s">
        <v>71</v>
      </c>
      <c r="B101" s="18">
        <f t="shared" ref="B101:G101" si="13">SUM(B102:B110)</f>
        <v>47483320</v>
      </c>
      <c r="C101" s="20">
        <f t="shared" si="13"/>
        <v>25328359.859999996</v>
      </c>
      <c r="D101" s="18">
        <f>SUM(D102:D110)</f>
        <v>72811679.859999985</v>
      </c>
      <c r="E101" s="18">
        <f>SUM(E102:E110)</f>
        <v>69484515.890000001</v>
      </c>
      <c r="F101" s="18">
        <f>SUM(F102:F110)</f>
        <v>65393954.390000001</v>
      </c>
      <c r="G101" s="20">
        <f t="shared" si="13"/>
        <v>4090561.5</v>
      </c>
    </row>
    <row r="102" spans="1:7" s="4" customFormat="1" ht="15.75" customHeight="1" x14ac:dyDescent="0.2">
      <c r="A102" s="2" t="s">
        <v>23</v>
      </c>
      <c r="B102" s="19">
        <v>12505000</v>
      </c>
      <c r="C102" s="19">
        <v>634752.53</v>
      </c>
      <c r="D102" s="19">
        <v>13139752.529999999</v>
      </c>
      <c r="E102" s="12">
        <v>13134954.92</v>
      </c>
      <c r="F102" s="12">
        <v>13134954.92</v>
      </c>
      <c r="G102" s="19">
        <f t="shared" ref="G102:G109" si="14">E102-F102</f>
        <v>0</v>
      </c>
    </row>
    <row r="103" spans="1:7" s="4" customFormat="1" ht="15.75" customHeight="1" x14ac:dyDescent="0.2">
      <c r="A103" s="2" t="s">
        <v>24</v>
      </c>
      <c r="B103" s="19">
        <v>7750000</v>
      </c>
      <c r="C103" s="19">
        <v>-1281523.2300000002</v>
      </c>
      <c r="D103" s="19">
        <v>6468476.7699999996</v>
      </c>
      <c r="E103" s="12">
        <v>6468476.7699999996</v>
      </c>
      <c r="F103" s="12">
        <v>6468476.7699999996</v>
      </c>
      <c r="G103" s="19">
        <f t="shared" si="14"/>
        <v>0</v>
      </c>
    </row>
    <row r="104" spans="1:7" s="4" customFormat="1" ht="21.75" customHeight="1" x14ac:dyDescent="0.2">
      <c r="A104" s="2" t="s">
        <v>80</v>
      </c>
      <c r="B104" s="19">
        <v>7200000</v>
      </c>
      <c r="C104" s="19">
        <v>-4071028.62</v>
      </c>
      <c r="D104" s="19">
        <v>3128971.38</v>
      </c>
      <c r="E104" s="15">
        <v>3077079.66</v>
      </c>
      <c r="F104" s="15">
        <v>2649479.66</v>
      </c>
      <c r="G104" s="19">
        <f t="shared" si="14"/>
        <v>427600</v>
      </c>
    </row>
    <row r="105" spans="1:7" s="4" customFormat="1" ht="15.75" customHeight="1" x14ac:dyDescent="0.2">
      <c r="A105" s="2" t="s">
        <v>26</v>
      </c>
      <c r="B105" s="19">
        <v>1050000</v>
      </c>
      <c r="C105" s="19">
        <v>-432185.94</v>
      </c>
      <c r="D105" s="19">
        <v>617814.05999999994</v>
      </c>
      <c r="E105" s="15">
        <v>558261.20000000007</v>
      </c>
      <c r="F105" s="15">
        <v>558261.20000000007</v>
      </c>
      <c r="G105" s="19">
        <f t="shared" si="14"/>
        <v>0</v>
      </c>
    </row>
    <row r="106" spans="1:7" s="4" customFormat="1" ht="22.5" customHeight="1" x14ac:dyDescent="0.2">
      <c r="A106" s="2" t="s">
        <v>27</v>
      </c>
      <c r="B106" s="19">
        <v>3900000</v>
      </c>
      <c r="C106" s="19">
        <v>-2842112.02</v>
      </c>
      <c r="D106" s="19">
        <v>1057887.98</v>
      </c>
      <c r="E106" s="15">
        <v>589163.65999999992</v>
      </c>
      <c r="F106" s="15">
        <v>589163.65999999992</v>
      </c>
      <c r="G106" s="19">
        <f t="shared" si="14"/>
        <v>0</v>
      </c>
    </row>
    <row r="107" spans="1:7" s="4" customFormat="1" ht="15.75" customHeight="1" x14ac:dyDescent="0.2">
      <c r="A107" s="2" t="s">
        <v>81</v>
      </c>
      <c r="B107" s="19">
        <v>200000</v>
      </c>
      <c r="C107" s="19">
        <v>0</v>
      </c>
      <c r="D107" s="19">
        <v>200000</v>
      </c>
      <c r="E107" s="15">
        <v>11409</v>
      </c>
      <c r="F107" s="15">
        <v>11409</v>
      </c>
      <c r="G107" s="19">
        <f t="shared" si="14"/>
        <v>0</v>
      </c>
    </row>
    <row r="108" spans="1:7" s="4" customFormat="1" ht="15.75" customHeight="1" x14ac:dyDescent="0.2">
      <c r="A108" s="2" t="s">
        <v>29</v>
      </c>
      <c r="B108" s="19">
        <v>4300000</v>
      </c>
      <c r="C108" s="19">
        <v>-552511.84</v>
      </c>
      <c r="D108" s="19">
        <v>3747488.16</v>
      </c>
      <c r="E108" s="15">
        <v>2714532.92</v>
      </c>
      <c r="F108" s="15">
        <v>1175017.42</v>
      </c>
      <c r="G108" s="19">
        <f>E108-F108</f>
        <v>1539515.5</v>
      </c>
    </row>
    <row r="109" spans="1:7" s="4" customFormat="1" ht="15.75" customHeight="1" x14ac:dyDescent="0.2">
      <c r="A109" s="2" t="s">
        <v>30</v>
      </c>
      <c r="B109" s="19">
        <v>3750000</v>
      </c>
      <c r="C109" s="19">
        <v>-2053749.04</v>
      </c>
      <c r="D109" s="19">
        <v>1696250.96</v>
      </c>
      <c r="E109" s="15">
        <v>967521.25</v>
      </c>
      <c r="F109" s="15">
        <v>967521.25</v>
      </c>
      <c r="G109" s="19">
        <f t="shared" si="14"/>
        <v>0</v>
      </c>
    </row>
    <row r="110" spans="1:7" s="4" customFormat="1" ht="15.75" customHeight="1" x14ac:dyDescent="0.2">
      <c r="A110" s="2" t="s">
        <v>31</v>
      </c>
      <c r="B110" s="19">
        <v>6828320</v>
      </c>
      <c r="C110" s="19">
        <v>35926718.019999996</v>
      </c>
      <c r="D110" s="19">
        <v>42755038.019999996</v>
      </c>
      <c r="E110" s="15">
        <v>41963116.510000005</v>
      </c>
      <c r="F110" s="15">
        <v>39839670.510000005</v>
      </c>
      <c r="G110" s="19">
        <f>E110-F110</f>
        <v>2123446</v>
      </c>
    </row>
    <row r="111" spans="1:7" s="4" customFormat="1" ht="21.75" customHeight="1" x14ac:dyDescent="0.2">
      <c r="A111" s="3" t="s">
        <v>72</v>
      </c>
      <c r="B111" s="20">
        <f t="shared" ref="B111:G111" si="15">SUM(B112:B119)</f>
        <v>0</v>
      </c>
      <c r="C111" s="20">
        <f t="shared" si="15"/>
        <v>0</v>
      </c>
      <c r="D111" s="20">
        <f>SUM(D112:D119)</f>
        <v>0</v>
      </c>
      <c r="E111" s="20">
        <f t="shared" ref="E111:F111" si="16">SUM(E112:E119)</f>
        <v>0</v>
      </c>
      <c r="F111" s="20">
        <f t="shared" si="16"/>
        <v>0</v>
      </c>
      <c r="G111" s="20">
        <f t="shared" si="15"/>
        <v>0</v>
      </c>
    </row>
    <row r="112" spans="1:7" s="4" customFormat="1" ht="15.75" customHeight="1" x14ac:dyDescent="0.2">
      <c r="A112" s="2" t="s">
        <v>82</v>
      </c>
      <c r="B112" s="19"/>
      <c r="C112" s="19"/>
      <c r="D112" s="19"/>
      <c r="E112" s="15"/>
      <c r="F112" s="15"/>
      <c r="G112" s="19"/>
    </row>
    <row r="113" spans="1:7" s="4" customFormat="1" ht="15.75" customHeight="1" x14ac:dyDescent="0.2">
      <c r="A113" s="2" t="s">
        <v>33</v>
      </c>
      <c r="B113" s="3"/>
      <c r="C113" s="19"/>
      <c r="D113" s="3"/>
      <c r="E113" s="7"/>
      <c r="F113" s="7"/>
      <c r="G113" s="19"/>
    </row>
    <row r="114" spans="1:7" s="4" customFormat="1" ht="15.75" customHeight="1" x14ac:dyDescent="0.2">
      <c r="A114" s="2" t="s">
        <v>83</v>
      </c>
      <c r="B114" s="19">
        <v>0</v>
      </c>
      <c r="C114" s="19">
        <v>0</v>
      </c>
      <c r="D114" s="19">
        <f>C114+B114</f>
        <v>0</v>
      </c>
      <c r="E114" s="7"/>
      <c r="F114" s="7"/>
      <c r="G114" s="19">
        <v>0</v>
      </c>
    </row>
    <row r="115" spans="1:7" s="4" customFormat="1" ht="15.75" customHeight="1" x14ac:dyDescent="0.2">
      <c r="A115" s="2" t="s">
        <v>36</v>
      </c>
      <c r="B115" s="3"/>
      <c r="C115" s="24"/>
      <c r="D115" s="3"/>
      <c r="E115" s="7"/>
      <c r="F115" s="7"/>
      <c r="G115" s="19"/>
    </row>
    <row r="116" spans="1:7" s="4" customFormat="1" ht="15.75" customHeight="1" x14ac:dyDescent="0.2">
      <c r="A116" s="2" t="s">
        <v>84</v>
      </c>
      <c r="B116" s="3"/>
      <c r="C116" s="24"/>
      <c r="D116" s="3"/>
      <c r="E116" s="7"/>
      <c r="F116" s="7"/>
      <c r="G116" s="19"/>
    </row>
    <row r="117" spans="1:7" s="4" customFormat="1" ht="15.75" customHeight="1" x14ac:dyDescent="0.2">
      <c r="A117" s="2" t="s">
        <v>38</v>
      </c>
      <c r="B117" s="3"/>
      <c r="C117" s="24"/>
      <c r="D117" s="3"/>
      <c r="E117" s="7"/>
      <c r="F117" s="7"/>
      <c r="G117" s="19"/>
    </row>
    <row r="118" spans="1:7" s="4" customFormat="1" ht="15.75" customHeight="1" x14ac:dyDescent="0.2">
      <c r="A118" s="2" t="s">
        <v>39</v>
      </c>
      <c r="B118" s="3"/>
      <c r="C118" s="24"/>
      <c r="D118" s="41"/>
      <c r="E118" s="7"/>
      <c r="F118" s="7"/>
      <c r="G118" s="19"/>
    </row>
    <row r="119" spans="1:7" s="4" customFormat="1" ht="15.75" customHeight="1" x14ac:dyDescent="0.2">
      <c r="A119" s="2" t="s">
        <v>40</v>
      </c>
      <c r="B119" s="3"/>
      <c r="C119" s="19"/>
      <c r="D119" s="3"/>
      <c r="E119" s="7"/>
      <c r="F119" s="7"/>
      <c r="G119" s="19"/>
    </row>
    <row r="120" spans="1:7" s="4" customFormat="1" ht="21.75" customHeight="1" x14ac:dyDescent="0.2">
      <c r="A120" s="3" t="s">
        <v>73</v>
      </c>
      <c r="B120" s="18">
        <f t="shared" ref="B120:G120" si="17">SUM(B121:B128)</f>
        <v>30700000</v>
      </c>
      <c r="C120" s="20">
        <f t="shared" si="17"/>
        <v>-30454921.960000001</v>
      </c>
      <c r="D120" s="18">
        <f>SUM(D121:D128)</f>
        <v>245078.0400000001</v>
      </c>
      <c r="E120" s="18">
        <f>SUM(E121:E129)</f>
        <v>238605.24000000002</v>
      </c>
      <c r="F120" s="18">
        <f>SUM(F121:F129)</f>
        <v>238605.24000000002</v>
      </c>
      <c r="G120" s="20">
        <f t="shared" si="17"/>
        <v>0</v>
      </c>
    </row>
    <row r="121" spans="1:7" s="4" customFormat="1" ht="15.75" customHeight="1" x14ac:dyDescent="0.2">
      <c r="A121" s="2" t="s">
        <v>41</v>
      </c>
      <c r="B121" s="19">
        <v>3250000</v>
      </c>
      <c r="C121" s="19">
        <v>-3064474.04</v>
      </c>
      <c r="D121" s="19">
        <v>185525.96000000008</v>
      </c>
      <c r="E121" s="12">
        <v>179053.16</v>
      </c>
      <c r="F121" s="12">
        <f>E121</f>
        <v>179053.16</v>
      </c>
      <c r="G121" s="19">
        <f>E121-F121</f>
        <v>0</v>
      </c>
    </row>
    <row r="122" spans="1:7" s="4" customFormat="1" ht="15.75" customHeight="1" x14ac:dyDescent="0.2">
      <c r="A122" s="2" t="s">
        <v>85</v>
      </c>
      <c r="B122" s="19">
        <v>1000000</v>
      </c>
      <c r="C122" s="19">
        <v>-1000000</v>
      </c>
      <c r="D122" s="19">
        <v>0</v>
      </c>
      <c r="E122" s="12">
        <v>0</v>
      </c>
      <c r="F122" s="12">
        <f t="shared" ref="F122:F123" si="18">E122</f>
        <v>0</v>
      </c>
      <c r="G122" s="19">
        <f>E122-F122</f>
        <v>0</v>
      </c>
    </row>
    <row r="123" spans="1:7" s="4" customFormat="1" ht="15.75" customHeight="1" x14ac:dyDescent="0.2">
      <c r="A123" s="2" t="s">
        <v>86</v>
      </c>
      <c r="B123" s="19">
        <v>350000</v>
      </c>
      <c r="C123" s="19">
        <v>-350000</v>
      </c>
      <c r="D123" s="19">
        <v>0</v>
      </c>
      <c r="E123" s="15">
        <v>0</v>
      </c>
      <c r="F123" s="12">
        <f t="shared" si="18"/>
        <v>0</v>
      </c>
      <c r="G123" s="19">
        <f>E123-F123</f>
        <v>0</v>
      </c>
    </row>
    <row r="124" spans="1:7" s="4" customFormat="1" ht="15.75" customHeight="1" x14ac:dyDescent="0.2">
      <c r="A124" s="2" t="s">
        <v>44</v>
      </c>
      <c r="B124" s="19">
        <v>0</v>
      </c>
      <c r="C124" s="19"/>
      <c r="D124" s="19">
        <v>0</v>
      </c>
      <c r="E124" s="7"/>
      <c r="F124" s="12">
        <v>0</v>
      </c>
      <c r="G124" s="19"/>
    </row>
    <row r="125" spans="1:7" s="4" customFormat="1" ht="15.75" customHeight="1" x14ac:dyDescent="0.2">
      <c r="A125" s="2" t="s">
        <v>45</v>
      </c>
      <c r="B125" s="19">
        <v>0</v>
      </c>
      <c r="C125" s="24"/>
      <c r="D125" s="19">
        <v>0</v>
      </c>
      <c r="E125" s="7"/>
      <c r="F125" s="12">
        <v>0</v>
      </c>
      <c r="G125" s="19"/>
    </row>
    <row r="126" spans="1:7" s="4" customFormat="1" ht="15.75" customHeight="1" x14ac:dyDescent="0.2">
      <c r="A126" s="2" t="s">
        <v>87</v>
      </c>
      <c r="B126" s="19">
        <v>26100000</v>
      </c>
      <c r="C126" s="19">
        <v>-26040447.920000002</v>
      </c>
      <c r="D126" s="19">
        <v>59552.080000000016</v>
      </c>
      <c r="E126" s="12">
        <v>59552.080000000016</v>
      </c>
      <c r="F126" s="12">
        <v>59552.080000000016</v>
      </c>
      <c r="G126" s="19">
        <f>E126-F126</f>
        <v>0</v>
      </c>
    </row>
    <row r="127" spans="1:7" s="4" customFormat="1" ht="15.75" customHeight="1" x14ac:dyDescent="0.2">
      <c r="A127" s="2" t="s">
        <v>47</v>
      </c>
      <c r="B127" s="19"/>
      <c r="C127" s="24"/>
      <c r="D127" s="19"/>
      <c r="G127" s="19"/>
    </row>
    <row r="128" spans="1:7" s="4" customFormat="1" ht="15.75" customHeight="1" x14ac:dyDescent="0.2">
      <c r="A128" s="2" t="s">
        <v>48</v>
      </c>
      <c r="B128" s="3"/>
      <c r="C128" s="19"/>
      <c r="D128" s="3"/>
      <c r="E128" s="7"/>
      <c r="F128" s="7"/>
      <c r="G128" s="19"/>
    </row>
    <row r="129" spans="1:7" s="36" customFormat="1" ht="15.75" customHeight="1" x14ac:dyDescent="0.2">
      <c r="A129" s="35" t="s">
        <v>74</v>
      </c>
      <c r="B129" s="18">
        <f>B130+B131+B132</f>
        <v>0</v>
      </c>
      <c r="C129" s="20">
        <f>C130+C131+C132</f>
        <v>0</v>
      </c>
      <c r="D129" s="18">
        <f>D130+D131+D132</f>
        <v>0</v>
      </c>
      <c r="E129" s="7"/>
      <c r="F129" s="7"/>
      <c r="G129" s="20">
        <f t="shared" ref="G129" si="19">G130+G131+G132</f>
        <v>0</v>
      </c>
    </row>
    <row r="130" spans="1:7" s="4" customFormat="1" ht="15.75" customHeight="1" x14ac:dyDescent="0.2">
      <c r="A130" s="2" t="s">
        <v>88</v>
      </c>
      <c r="B130" s="19">
        <v>0</v>
      </c>
      <c r="C130" s="19">
        <v>0</v>
      </c>
      <c r="D130" s="19">
        <f>C130+B130</f>
        <v>0</v>
      </c>
      <c r="E130" s="7"/>
      <c r="F130" s="7"/>
      <c r="G130" s="19">
        <v>0</v>
      </c>
    </row>
    <row r="131" spans="1:7" s="4" customFormat="1" ht="15.75" customHeight="1" x14ac:dyDescent="0.2">
      <c r="A131" s="2" t="s">
        <v>50</v>
      </c>
      <c r="B131" s="3"/>
      <c r="C131" s="24"/>
      <c r="D131" s="3"/>
      <c r="E131" s="7"/>
      <c r="F131" s="7"/>
      <c r="G131" s="19"/>
    </row>
    <row r="132" spans="1:7" s="4" customFormat="1" ht="15.75" customHeight="1" x14ac:dyDescent="0.2">
      <c r="A132" s="2" t="s">
        <v>51</v>
      </c>
      <c r="B132" s="3"/>
      <c r="C132" s="24"/>
      <c r="D132" s="3"/>
      <c r="E132" s="7"/>
      <c r="F132" s="7"/>
      <c r="G132" s="19"/>
    </row>
    <row r="133" spans="1:7" s="4" customFormat="1" ht="21.75" customHeight="1" x14ac:dyDescent="0.2">
      <c r="A133" s="3" t="s">
        <v>75</v>
      </c>
      <c r="B133" s="3"/>
      <c r="C133" s="24"/>
      <c r="D133" s="3"/>
      <c r="E133" s="7"/>
      <c r="F133" s="7"/>
      <c r="G133" s="19"/>
    </row>
    <row r="134" spans="1:7" s="4" customFormat="1" ht="15.75" customHeight="1" x14ac:dyDescent="0.2">
      <c r="A134" s="2" t="s">
        <v>89</v>
      </c>
      <c r="B134" s="3"/>
      <c r="C134" s="24"/>
      <c r="D134" s="3"/>
      <c r="E134" s="7"/>
      <c r="F134" s="7"/>
      <c r="G134" s="19"/>
    </row>
    <row r="135" spans="1:7" s="4" customFormat="1" ht="15.75" customHeight="1" x14ac:dyDescent="0.2">
      <c r="A135" s="2" t="s">
        <v>53</v>
      </c>
      <c r="B135" s="3"/>
      <c r="C135" s="24"/>
      <c r="D135" s="3"/>
      <c r="E135" s="7"/>
      <c r="F135" s="7"/>
      <c r="G135" s="19"/>
    </row>
    <row r="136" spans="1:7" s="4" customFormat="1" ht="15.75" customHeight="1" x14ac:dyDescent="0.2">
      <c r="A136" s="2" t="s">
        <v>90</v>
      </c>
      <c r="B136" s="3"/>
      <c r="C136" s="24"/>
      <c r="D136" s="3"/>
      <c r="E136" s="7"/>
      <c r="F136" s="7"/>
      <c r="G136" s="19"/>
    </row>
    <row r="137" spans="1:7" s="4" customFormat="1" ht="21.75" customHeight="1" x14ac:dyDescent="0.2">
      <c r="A137" s="2" t="s">
        <v>56</v>
      </c>
      <c r="B137" s="3"/>
      <c r="C137" s="24"/>
      <c r="D137" s="3"/>
      <c r="E137" s="7"/>
      <c r="F137" s="7"/>
      <c r="G137" s="19"/>
    </row>
    <row r="138" spans="1:7" s="4" customFormat="1" ht="15.75" customHeight="1" x14ac:dyDescent="0.2">
      <c r="A138" s="2" t="s">
        <v>57</v>
      </c>
      <c r="B138" s="3"/>
      <c r="C138" s="24"/>
      <c r="D138" s="3"/>
      <c r="E138" s="7"/>
      <c r="F138" s="7"/>
      <c r="G138" s="19"/>
    </row>
    <row r="139" spans="1:7" s="4" customFormat="1" ht="15.75" customHeight="1" x14ac:dyDescent="0.2">
      <c r="A139" s="2" t="s">
        <v>58</v>
      </c>
      <c r="B139" s="3"/>
      <c r="C139" s="24"/>
      <c r="D139" s="3"/>
      <c r="E139" s="7"/>
      <c r="F139" s="7"/>
      <c r="G139" s="19"/>
    </row>
    <row r="140" spans="1:7" s="4" customFormat="1" ht="15.75" customHeight="1" x14ac:dyDescent="0.2">
      <c r="A140" s="30" t="s">
        <v>76</v>
      </c>
      <c r="B140" s="3"/>
      <c r="C140" s="24"/>
      <c r="D140" s="3"/>
      <c r="E140" s="7"/>
      <c r="F140" s="7"/>
      <c r="G140" s="19"/>
    </row>
    <row r="141" spans="1:7" s="4" customFormat="1" ht="15.75" customHeight="1" x14ac:dyDescent="0.2">
      <c r="A141" s="2" t="s">
        <v>59</v>
      </c>
      <c r="B141" s="3"/>
      <c r="C141" s="24"/>
      <c r="D141" s="3"/>
      <c r="E141" s="7"/>
      <c r="F141" s="7"/>
      <c r="G141" s="19"/>
    </row>
    <row r="142" spans="1:7" s="4" customFormat="1" ht="15.75" customHeight="1" x14ac:dyDescent="0.2">
      <c r="A142" s="2" t="s">
        <v>91</v>
      </c>
      <c r="B142" s="3"/>
      <c r="C142" s="24"/>
      <c r="D142" s="3"/>
      <c r="E142" s="7"/>
      <c r="F142" s="7"/>
      <c r="G142" s="19"/>
    </row>
    <row r="143" spans="1:7" s="4" customFormat="1" ht="15.75" customHeight="1" x14ac:dyDescent="0.2">
      <c r="A143" s="31" t="s">
        <v>92</v>
      </c>
      <c r="B143" s="3"/>
      <c r="C143" s="24"/>
      <c r="D143" s="3"/>
      <c r="E143" s="7"/>
      <c r="F143" s="7"/>
      <c r="G143" s="19"/>
    </row>
    <row r="144" spans="1:7" s="4" customFormat="1" ht="15.75" customHeight="1" x14ac:dyDescent="0.2">
      <c r="A144" s="2" t="s">
        <v>93</v>
      </c>
      <c r="B144" s="3"/>
      <c r="C144" s="24"/>
      <c r="D144" s="3"/>
      <c r="E144" s="7"/>
      <c r="F144" s="7"/>
      <c r="G144" s="19"/>
    </row>
    <row r="145" spans="1:7" s="4" customFormat="1" ht="15.75" customHeight="1" x14ac:dyDescent="0.2">
      <c r="A145" s="2" t="s">
        <v>63</v>
      </c>
      <c r="B145" s="3"/>
      <c r="C145" s="24"/>
      <c r="D145" s="3"/>
      <c r="E145" s="7"/>
      <c r="F145" s="7"/>
      <c r="G145" s="19"/>
    </row>
    <row r="146" spans="1:7" s="4" customFormat="1" ht="15.75" customHeight="1" x14ac:dyDescent="0.2">
      <c r="A146" s="2" t="s">
        <v>64</v>
      </c>
      <c r="B146" s="3"/>
      <c r="C146" s="24"/>
      <c r="D146" s="3"/>
      <c r="E146" s="7"/>
      <c r="F146" s="7"/>
      <c r="G146" s="19"/>
    </row>
    <row r="147" spans="1:7" s="4" customFormat="1" ht="15.75" customHeight="1" x14ac:dyDescent="0.2">
      <c r="A147" s="2" t="s">
        <v>65</v>
      </c>
      <c r="B147" s="3"/>
      <c r="C147" s="24"/>
      <c r="D147" s="3"/>
      <c r="E147" s="3"/>
      <c r="F147" s="3"/>
      <c r="G147" s="19"/>
    </row>
    <row r="148" spans="1:7" s="4" customFormat="1" ht="15.75" customHeight="1" x14ac:dyDescent="0.2">
      <c r="A148" s="2" t="s">
        <v>66</v>
      </c>
      <c r="B148" s="3"/>
      <c r="C148" s="24"/>
      <c r="D148" s="3"/>
      <c r="E148" s="3"/>
      <c r="F148" s="3"/>
      <c r="G148" s="19"/>
    </row>
    <row r="149" spans="1:7" s="4" customFormat="1" ht="15.75" customHeight="1" x14ac:dyDescent="0.2">
      <c r="A149" s="2" t="s">
        <v>67</v>
      </c>
      <c r="B149" s="3"/>
      <c r="C149" s="24"/>
      <c r="D149" s="3"/>
      <c r="E149" s="3"/>
      <c r="F149" s="3"/>
      <c r="G149" s="19"/>
    </row>
    <row r="150" spans="1:7" s="4" customFormat="1" ht="15.75" customHeight="1" x14ac:dyDescent="0.2">
      <c r="A150" s="2" t="s">
        <v>68</v>
      </c>
      <c r="B150" s="3"/>
      <c r="C150" s="24"/>
      <c r="D150" s="3"/>
      <c r="E150" s="3"/>
      <c r="F150" s="3"/>
      <c r="G150" s="19"/>
    </row>
    <row r="151" spans="1:7" s="4" customFormat="1" ht="15.75" customHeight="1" x14ac:dyDescent="0.2">
      <c r="A151" s="1"/>
      <c r="B151" s="3"/>
      <c r="C151" s="24"/>
      <c r="D151" s="3"/>
      <c r="E151" s="3"/>
      <c r="F151" s="3"/>
      <c r="G151" s="19"/>
    </row>
    <row r="152" spans="1:7" s="4" customFormat="1" ht="15.75" customHeight="1" thickBot="1" x14ac:dyDescent="0.25">
      <c r="A152" s="32" t="s">
        <v>94</v>
      </c>
      <c r="B152" s="21">
        <f>B7+B82</f>
        <v>1411547613</v>
      </c>
      <c r="C152" s="38">
        <f t="shared" ref="C152:G152" si="20">C7+C82</f>
        <v>272879963.28000003</v>
      </c>
      <c r="D152" s="21">
        <f>D7+D82</f>
        <v>1684427576.2799995</v>
      </c>
      <c r="E152" s="21">
        <f>E7+E82</f>
        <v>1934621501.2979999</v>
      </c>
      <c r="F152" s="21">
        <f t="shared" si="20"/>
        <v>1478813494.0180001</v>
      </c>
      <c r="G152" s="38">
        <f t="shared" si="20"/>
        <v>417599237.72000003</v>
      </c>
    </row>
    <row r="153" spans="1:7" s="4" customFormat="1" ht="8.25" customHeight="1" x14ac:dyDescent="0.2">
      <c r="C153" s="33"/>
      <c r="F153" s="23"/>
      <c r="G153" s="33"/>
    </row>
    <row r="154" spans="1:7" s="22" customFormat="1" ht="12.75" x14ac:dyDescent="0.2">
      <c r="A154" s="59" t="s">
        <v>100</v>
      </c>
      <c r="B154" s="59"/>
      <c r="C154" s="59"/>
      <c r="D154" s="59"/>
      <c r="E154" s="59"/>
      <c r="F154" s="59"/>
      <c r="G154" s="40"/>
    </row>
    <row r="155" spans="1:7" s="22" customFormat="1" ht="11.25" x14ac:dyDescent="0.2">
      <c r="A155" s="60" t="s">
        <v>101</v>
      </c>
      <c r="B155" s="60"/>
      <c r="C155" s="60"/>
      <c r="D155" s="60"/>
      <c r="E155" s="60"/>
      <c r="F155" s="60"/>
      <c r="G155" s="40"/>
    </row>
    <row r="156" spans="1:7" x14ac:dyDescent="0.25">
      <c r="C156" s="34"/>
      <c r="G156" s="34"/>
    </row>
    <row r="157" spans="1:7" x14ac:dyDescent="0.25">
      <c r="C157" s="34"/>
      <c r="G157" s="34"/>
    </row>
    <row r="158" spans="1:7" x14ac:dyDescent="0.25">
      <c r="C158" s="34"/>
      <c r="G158" s="34"/>
    </row>
    <row r="159" spans="1:7" x14ac:dyDescent="0.25">
      <c r="C159" s="34"/>
      <c r="G159" s="34"/>
    </row>
    <row r="160" spans="1:7" x14ac:dyDescent="0.25">
      <c r="C160" s="34"/>
      <c r="G160" s="34"/>
    </row>
    <row r="161" spans="2:7" x14ac:dyDescent="0.25">
      <c r="C161" s="34"/>
      <c r="G161" s="34"/>
    </row>
    <row r="162" spans="2:7" x14ac:dyDescent="0.25">
      <c r="C162" s="34"/>
      <c r="G162" s="34"/>
    </row>
    <row r="163" spans="2:7" x14ac:dyDescent="0.25">
      <c r="B163" s="13"/>
      <c r="C163" s="34"/>
      <c r="G163" s="34"/>
    </row>
    <row r="164" spans="2:7" x14ac:dyDescent="0.25">
      <c r="C164" s="34"/>
      <c r="G164" s="34"/>
    </row>
    <row r="165" spans="2:7" x14ac:dyDescent="0.25">
      <c r="C165" s="34"/>
    </row>
    <row r="166" spans="2:7" x14ac:dyDescent="0.25">
      <c r="C166" s="34"/>
    </row>
  </sheetData>
  <mergeCells count="8">
    <mergeCell ref="A1:G1"/>
    <mergeCell ref="A2:G2"/>
    <mergeCell ref="A3:G3"/>
    <mergeCell ref="A154:F154"/>
    <mergeCell ref="A155:F155"/>
    <mergeCell ref="A4:G4"/>
    <mergeCell ref="B5:F5"/>
    <mergeCell ref="G5:G6"/>
  </mergeCells>
  <pageMargins left="9.4086021505376344E-2" right="0.35" top="0.35076530612244899" bottom="0.74803149606299213" header="0.31496062992125984" footer="0.31496062992125984"/>
  <pageSetup paperSize="9" scale="60" orientation="portrait" r:id="rId1"/>
  <ignoredErrors>
    <ignoredError sqref="D91 F91:G91 D101 F101:G10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9" sqref="A29"/>
    </sheetView>
  </sheetViews>
  <sheetFormatPr baseColWidth="10" defaultRowHeight="12.75" customHeight="1" x14ac:dyDescent="0.2"/>
  <cols>
    <col min="1" max="1" width="49.85546875" style="4" customWidth="1"/>
    <col min="2" max="16384" width="11.42578125" style="4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global p entre</vt:lpstr>
      <vt:lpstr>global menos ing</vt:lpstr>
      <vt:lpstr>global 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tesoreria.pc1</cp:lastModifiedBy>
  <cp:lastPrinted>2023-02-17T17:06:41Z</cp:lastPrinted>
  <dcterms:created xsi:type="dcterms:W3CDTF">2019-02-28T18:20:05Z</dcterms:created>
  <dcterms:modified xsi:type="dcterms:W3CDTF">2023-02-17T17:08:41Z</dcterms:modified>
</cp:coreProperties>
</file>